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32" yWindow="516" windowWidth="22716" windowHeight="8940" activeTab="3"/>
  </bookViews>
  <sheets>
    <sheet name="Rekapitulace stavby" sheetId="1" r:id="rId1"/>
    <sheet name="000 - 000 - Ostatní a ved..." sheetId="2" r:id="rId2"/>
    <sheet name="110 - 110 - Provizorní ko..." sheetId="3" r:id="rId3"/>
    <sheet name="201 - 201 - Most ev.č. 07..." sheetId="4" r:id="rId4"/>
    <sheet name="Pokyny pro vyplnění" sheetId="5" r:id="rId5"/>
  </sheets>
  <definedNames>
    <definedName name="_xlnm._FilterDatabase" localSheetId="1" hidden="1">'000 - 000 - Ostatní a ved...'!$C$82:$K$120</definedName>
    <definedName name="_xlnm._FilterDatabase" localSheetId="2" hidden="1">'110 - 110 - Provizorní ko...'!$C$82:$K$171</definedName>
    <definedName name="_xlnm._FilterDatabase" localSheetId="3" hidden="1">'201 - 201 - Most ev.č. 07...'!$C$86:$K$299</definedName>
    <definedName name="_xlnm.Print_Titles" localSheetId="1">'000 - 000 - Ostatní a ved...'!$82:$82</definedName>
    <definedName name="_xlnm.Print_Titles" localSheetId="2">'110 - 110 - Provizorní ko...'!$82:$82</definedName>
    <definedName name="_xlnm.Print_Titles" localSheetId="3">'201 - 201 - Most ev.č. 07...'!$86:$86</definedName>
    <definedName name="_xlnm.Print_Titles" localSheetId="0">'Rekapitulace stavby'!$49:$49</definedName>
    <definedName name="_xlnm.Print_Area" localSheetId="1">'000 - 000 - Ostatní a ved...'!$C$4:$J$36,'000 - 000 - Ostatní a ved...'!$C$42:$J$64,'000 - 000 - Ostatní a ved...'!$C$70:$K$120</definedName>
    <definedName name="_xlnm.Print_Area" localSheetId="2">'110 - 110 - Provizorní ko...'!$C$4:$J$36,'110 - 110 - Provizorní ko...'!$C$42:$J$64,'110 - 110 - Provizorní ko...'!$C$70:$K$171</definedName>
    <definedName name="_xlnm.Print_Area" localSheetId="3">'201 - 201 - Most ev.č. 07...'!$C$4:$J$36,'201 - 201 - Most ev.č. 07...'!$C$42:$J$68,'201 - 201 - Most ev.č. 07...'!$C$74:$K$299</definedName>
    <definedName name="_xlnm.Print_Area" localSheetId="4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stavby'!$C$39:$AQ$55</definedName>
  </definedNames>
  <calcPr calcId="125725"/>
</workbook>
</file>

<file path=xl/calcChain.xml><?xml version="1.0" encoding="utf-8"?>
<calcChain xmlns="http://schemas.openxmlformats.org/spreadsheetml/2006/main">
  <c r="AY54" i="1"/>
  <c r="AX54"/>
  <c r="BI297" i="4"/>
  <c r="BH297"/>
  <c r="BG297"/>
  <c r="BF297"/>
  <c r="T297"/>
  <c r="R297"/>
  <c r="P297"/>
  <c r="BK297"/>
  <c r="J297"/>
  <c r="BE297" s="1"/>
  <c r="BI295"/>
  <c r="BH295"/>
  <c r="BG295"/>
  <c r="BF295"/>
  <c r="T295"/>
  <c r="R295"/>
  <c r="P295"/>
  <c r="BK295"/>
  <c r="J295"/>
  <c r="BE295"/>
  <c r="BI293"/>
  <c r="BH293"/>
  <c r="BG293"/>
  <c r="BF293"/>
  <c r="T293"/>
  <c r="R293"/>
  <c r="P293"/>
  <c r="BK293"/>
  <c r="J293"/>
  <c r="BE293"/>
  <c r="BI291"/>
  <c r="BH291"/>
  <c r="BG291"/>
  <c r="BF291"/>
  <c r="T291"/>
  <c r="R291"/>
  <c r="P291"/>
  <c r="BK291"/>
  <c r="J291"/>
  <c r="BE291"/>
  <c r="BI289"/>
  <c r="BH289"/>
  <c r="BG289"/>
  <c r="BF289"/>
  <c r="T289"/>
  <c r="R289"/>
  <c r="P289"/>
  <c r="BK289"/>
  <c r="J289"/>
  <c r="BE289"/>
  <c r="BI287"/>
  <c r="BH287"/>
  <c r="BG287"/>
  <c r="BF287"/>
  <c r="T287"/>
  <c r="T286"/>
  <c r="T285" s="1"/>
  <c r="R287"/>
  <c r="R286" s="1"/>
  <c r="R285" s="1"/>
  <c r="P287"/>
  <c r="P286"/>
  <c r="P285" s="1"/>
  <c r="BK287"/>
  <c r="BK286" s="1"/>
  <c r="J287"/>
  <c r="BE287"/>
  <c r="BI283"/>
  <c r="BH283"/>
  <c r="BG283"/>
  <c r="BF283"/>
  <c r="T283"/>
  <c r="R283"/>
  <c r="P283"/>
  <c r="BK283"/>
  <c r="J283"/>
  <c r="BE283"/>
  <c r="BI281"/>
  <c r="BH281"/>
  <c r="BG281"/>
  <c r="BF281"/>
  <c r="T281"/>
  <c r="R281"/>
  <c r="P281"/>
  <c r="BK281"/>
  <c r="J281"/>
  <c r="BE281"/>
  <c r="BI279"/>
  <c r="BH279"/>
  <c r="BG279"/>
  <c r="BF279"/>
  <c r="T279"/>
  <c r="R279"/>
  <c r="P279"/>
  <c r="BK279"/>
  <c r="J279"/>
  <c r="BE279"/>
  <c r="BI277"/>
  <c r="BH277"/>
  <c r="BG277"/>
  <c r="BF277"/>
  <c r="T277"/>
  <c r="R277"/>
  <c r="P277"/>
  <c r="BK277"/>
  <c r="J277"/>
  <c r="BE277"/>
  <c r="BI274"/>
  <c r="BH274"/>
  <c r="BG274"/>
  <c r="BF274"/>
  <c r="T274"/>
  <c r="R274"/>
  <c r="P274"/>
  <c r="BK274"/>
  <c r="J274"/>
  <c r="BE274"/>
  <c r="BI272"/>
  <c r="BH272"/>
  <c r="BG272"/>
  <c r="BF272"/>
  <c r="T272"/>
  <c r="T271"/>
  <c r="R272"/>
  <c r="R271"/>
  <c r="P272"/>
  <c r="P271"/>
  <c r="BK272"/>
  <c r="BK271"/>
  <c r="J271" s="1"/>
  <c r="J65" s="1"/>
  <c r="J272"/>
  <c r="BE272" s="1"/>
  <c r="BI269"/>
  <c r="BH269"/>
  <c r="BG269"/>
  <c r="BF269"/>
  <c r="T269"/>
  <c r="R269"/>
  <c r="P269"/>
  <c r="BK269"/>
  <c r="J269"/>
  <c r="BE269"/>
  <c r="BI267"/>
  <c r="BH267"/>
  <c r="BG267"/>
  <c r="BF267"/>
  <c r="T267"/>
  <c r="R267"/>
  <c r="P267"/>
  <c r="BK267"/>
  <c r="J267"/>
  <c r="BE267"/>
  <c r="BI265"/>
  <c r="BH265"/>
  <c r="BG265"/>
  <c r="BF265"/>
  <c r="T265"/>
  <c r="R265"/>
  <c r="P265"/>
  <c r="BK265"/>
  <c r="J265"/>
  <c r="BE265"/>
  <c r="BI263"/>
  <c r="BH263"/>
  <c r="BG263"/>
  <c r="BF263"/>
  <c r="T263"/>
  <c r="R263"/>
  <c r="P263"/>
  <c r="BK263"/>
  <c r="J263"/>
  <c r="BE263"/>
  <c r="BI261"/>
  <c r="BH261"/>
  <c r="BG261"/>
  <c r="BF261"/>
  <c r="T261"/>
  <c r="R261"/>
  <c r="P261"/>
  <c r="BK261"/>
  <c r="J261"/>
  <c r="BE261"/>
  <c r="BI259"/>
  <c r="BH259"/>
  <c r="BG259"/>
  <c r="BF259"/>
  <c r="T259"/>
  <c r="R259"/>
  <c r="P259"/>
  <c r="BK259"/>
  <c r="J259"/>
  <c r="BE259"/>
  <c r="BI257"/>
  <c r="BH257"/>
  <c r="BG257"/>
  <c r="BF257"/>
  <c r="T257"/>
  <c r="R257"/>
  <c r="P257"/>
  <c r="BK257"/>
  <c r="J257"/>
  <c r="BE257"/>
  <c r="BI255"/>
  <c r="BH255"/>
  <c r="BG255"/>
  <c r="BF255"/>
  <c r="T255"/>
  <c r="R255"/>
  <c r="P255"/>
  <c r="BK255"/>
  <c r="J255"/>
  <c r="BE255"/>
  <c r="BI253"/>
  <c r="BH253"/>
  <c r="BG253"/>
  <c r="BF253"/>
  <c r="T253"/>
  <c r="R253"/>
  <c r="P253"/>
  <c r="BK253"/>
  <c r="J253"/>
  <c r="BE253"/>
  <c r="BI251"/>
  <c r="BH251"/>
  <c r="BG251"/>
  <c r="BF251"/>
  <c r="T251"/>
  <c r="R251"/>
  <c r="P251"/>
  <c r="BK251"/>
  <c r="J251"/>
  <c r="BE251"/>
  <c r="BI249"/>
  <c r="BH249"/>
  <c r="BG249"/>
  <c r="BF249"/>
  <c r="T249"/>
  <c r="R249"/>
  <c r="P249"/>
  <c r="BK249"/>
  <c r="J249"/>
  <c r="BE249"/>
  <c r="BI247"/>
  <c r="BH247"/>
  <c r="BG247"/>
  <c r="BF247"/>
  <c r="T247"/>
  <c r="R247"/>
  <c r="P247"/>
  <c r="BK247"/>
  <c r="J247"/>
  <c r="BE247"/>
  <c r="BI245"/>
  <c r="BH245"/>
  <c r="BG245"/>
  <c r="BF245"/>
  <c r="T245"/>
  <c r="R245"/>
  <c r="P245"/>
  <c r="BK245"/>
  <c r="J245"/>
  <c r="BE245"/>
  <c r="BI243"/>
  <c r="BH243"/>
  <c r="BG243"/>
  <c r="BF243"/>
  <c r="T243"/>
  <c r="R243"/>
  <c r="P243"/>
  <c r="BK243"/>
  <c r="J243"/>
  <c r="BE243"/>
  <c r="BI241"/>
  <c r="BH241"/>
  <c r="BG241"/>
  <c r="BF241"/>
  <c r="T241"/>
  <c r="R241"/>
  <c r="P241"/>
  <c r="BK241"/>
  <c r="J241"/>
  <c r="BE241"/>
  <c r="BI239"/>
  <c r="BH239"/>
  <c r="BG239"/>
  <c r="BF239"/>
  <c r="T239"/>
  <c r="R239"/>
  <c r="P239"/>
  <c r="BK239"/>
  <c r="J239"/>
  <c r="BE239"/>
  <c r="BI237"/>
  <c r="BH237"/>
  <c r="BG237"/>
  <c r="BF237"/>
  <c r="T237"/>
  <c r="R237"/>
  <c r="P237"/>
  <c r="BK237"/>
  <c r="J237"/>
  <c r="BE237"/>
  <c r="BI235"/>
  <c r="BH235"/>
  <c r="BG235"/>
  <c r="BF235"/>
  <c r="T235"/>
  <c r="R235"/>
  <c r="P235"/>
  <c r="BK235"/>
  <c r="J235"/>
  <c r="BE235"/>
  <c r="BI233"/>
  <c r="BH233"/>
  <c r="BG233"/>
  <c r="BF233"/>
  <c r="T233"/>
  <c r="R233"/>
  <c r="P233"/>
  <c r="BK233"/>
  <c r="J233"/>
  <c r="BE233"/>
  <c r="BI231"/>
  <c r="BH231"/>
  <c r="BG231"/>
  <c r="BF231"/>
  <c r="T231"/>
  <c r="R231"/>
  <c r="P231"/>
  <c r="BK231"/>
  <c r="J231"/>
  <c r="BE231"/>
  <c r="BI229"/>
  <c r="BH229"/>
  <c r="BG229"/>
  <c r="BF229"/>
  <c r="T229"/>
  <c r="R229"/>
  <c r="P229"/>
  <c r="BK229"/>
  <c r="J229"/>
  <c r="BE229"/>
  <c r="BI228"/>
  <c r="BH228"/>
  <c r="BG228"/>
  <c r="BF228"/>
  <c r="T228"/>
  <c r="R228"/>
  <c r="P228"/>
  <c r="BK228"/>
  <c r="J228"/>
  <c r="BE228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6"/>
  <c r="BH216"/>
  <c r="BG216"/>
  <c r="BF216"/>
  <c r="T216"/>
  <c r="R216"/>
  <c r="P216"/>
  <c r="BK216"/>
  <c r="J216"/>
  <c r="BE216"/>
  <c r="BI214"/>
  <c r="BH214"/>
  <c r="BG214"/>
  <c r="BF214"/>
  <c r="T214"/>
  <c r="R214"/>
  <c r="P214"/>
  <c r="BK214"/>
  <c r="J214"/>
  <c r="BE214"/>
  <c r="BI212"/>
  <c r="BH212"/>
  <c r="BG212"/>
  <c r="BF212"/>
  <c r="T212"/>
  <c r="R212"/>
  <c r="P212"/>
  <c r="BK212"/>
  <c r="J212"/>
  <c r="BE212"/>
  <c r="BI210"/>
  <c r="BH210"/>
  <c r="BG210"/>
  <c r="BF210"/>
  <c r="T210"/>
  <c r="R210"/>
  <c r="P210"/>
  <c r="BK210"/>
  <c r="J210"/>
  <c r="BE210"/>
  <c r="BI208"/>
  <c r="BH208"/>
  <c r="BG208"/>
  <c r="BF208"/>
  <c r="T208"/>
  <c r="R208"/>
  <c r="P208"/>
  <c r="BK208"/>
  <c r="J208"/>
  <c r="BE208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/>
  <c r="BI202"/>
  <c r="BH202"/>
  <c r="BG202"/>
  <c r="BF202"/>
  <c r="T202"/>
  <c r="T201"/>
  <c r="R202"/>
  <c r="R201"/>
  <c r="P202"/>
  <c r="P201"/>
  <c r="BK202"/>
  <c r="BK201"/>
  <c r="J201" s="1"/>
  <c r="J64" s="1"/>
  <c r="J202"/>
  <c r="BE202" s="1"/>
  <c r="BI199"/>
  <c r="BH199"/>
  <c r="BG199"/>
  <c r="BF199"/>
  <c r="T199"/>
  <c r="R199"/>
  <c r="P199"/>
  <c r="BK199"/>
  <c r="J199"/>
  <c r="BE199"/>
  <c r="BI197"/>
  <c r="BH197"/>
  <c r="BG197"/>
  <c r="BF197"/>
  <c r="T197"/>
  <c r="T196"/>
  <c r="R197"/>
  <c r="R196"/>
  <c r="P197"/>
  <c r="P196"/>
  <c r="BK197"/>
  <c r="BK196"/>
  <c r="J196" s="1"/>
  <c r="J63" s="1"/>
  <c r="J197"/>
  <c r="BE197" s="1"/>
  <c r="BI194"/>
  <c r="BH194"/>
  <c r="BG194"/>
  <c r="BF194"/>
  <c r="T194"/>
  <c r="R194"/>
  <c r="P194"/>
  <c r="BK194"/>
  <c r="J194"/>
  <c r="BE194"/>
  <c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2"/>
  <c r="BH182"/>
  <c r="BG182"/>
  <c r="BF182"/>
  <c r="T182"/>
  <c r="T181"/>
  <c r="R182"/>
  <c r="R181"/>
  <c r="P182"/>
  <c r="P181"/>
  <c r="BK182"/>
  <c r="BK181"/>
  <c r="J181" s="1"/>
  <c r="J62" s="1"/>
  <c r="J182"/>
  <c r="BE182" s="1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8"/>
  <c r="BH158"/>
  <c r="BG158"/>
  <c r="BF158"/>
  <c r="T158"/>
  <c r="T157"/>
  <c r="R158"/>
  <c r="R157"/>
  <c r="P158"/>
  <c r="P157"/>
  <c r="BK158"/>
  <c r="BK157"/>
  <c r="J157" s="1"/>
  <c r="J61" s="1"/>
  <c r="J158"/>
  <c r="BE158" s="1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T135"/>
  <c r="R136"/>
  <c r="R135"/>
  <c r="P136"/>
  <c r="P135"/>
  <c r="BK136"/>
  <c r="BK135"/>
  <c r="J135" s="1"/>
  <c r="J60" s="1"/>
  <c r="J136"/>
  <c r="BE136" s="1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5"/>
  <c r="BH125"/>
  <c r="BG125"/>
  <c r="BF125"/>
  <c r="T125"/>
  <c r="T124"/>
  <c r="R125"/>
  <c r="R124"/>
  <c r="P125"/>
  <c r="P124"/>
  <c r="BK125"/>
  <c r="BK124"/>
  <c r="J124" s="1"/>
  <c r="J59" s="1"/>
  <c r="J125"/>
  <c r="BE125" s="1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0"/>
  <c r="F34"/>
  <c r="BD54" i="1" s="1"/>
  <c r="BH90" i="4"/>
  <c r="F33" s="1"/>
  <c r="BC54" i="1" s="1"/>
  <c r="BG90" i="4"/>
  <c r="F32"/>
  <c r="BB54" i="1" s="1"/>
  <c r="BF90" i="4"/>
  <c r="F31" s="1"/>
  <c r="BA54" i="1" s="1"/>
  <c r="T90" i="4"/>
  <c r="T89"/>
  <c r="T88" s="1"/>
  <c r="T87" s="1"/>
  <c r="R90"/>
  <c r="R89"/>
  <c r="R88" s="1"/>
  <c r="R87" s="1"/>
  <c r="P90"/>
  <c r="P89"/>
  <c r="P88" s="1"/>
  <c r="P87" s="1"/>
  <c r="AU54" i="1" s="1"/>
  <c r="BK90" i="4"/>
  <c r="BK89" s="1"/>
  <c r="J90"/>
  <c r="BE90" s="1"/>
  <c r="J83"/>
  <c r="F83"/>
  <c r="F81"/>
  <c r="E79"/>
  <c r="J51"/>
  <c r="F51"/>
  <c r="F49"/>
  <c r="E47"/>
  <c r="J18"/>
  <c r="E18"/>
  <c r="F52" s="1"/>
  <c r="J17"/>
  <c r="J12"/>
  <c r="J49" s="1"/>
  <c r="E7"/>
  <c r="E45" s="1"/>
  <c r="E77"/>
  <c r="AY53" i="1"/>
  <c r="AX53"/>
  <c r="BI170" i="3"/>
  <c r="BH170"/>
  <c r="BG170"/>
  <c r="BF170"/>
  <c r="T170"/>
  <c r="R170"/>
  <c r="P170"/>
  <c r="BK170"/>
  <c r="J170"/>
  <c r="BE170" s="1"/>
  <c r="BI168"/>
  <c r="BH168"/>
  <c r="BG168"/>
  <c r="BF168"/>
  <c r="T168"/>
  <c r="R168"/>
  <c r="P168"/>
  <c r="BK168"/>
  <c r="J168"/>
  <c r="BE168" s="1"/>
  <c r="BI166"/>
  <c r="BH166"/>
  <c r="BG166"/>
  <c r="BF166"/>
  <c r="T166"/>
  <c r="R166"/>
  <c r="P166"/>
  <c r="BK166"/>
  <c r="J166"/>
  <c r="BE166" s="1"/>
  <c r="BI163"/>
  <c r="BH163"/>
  <c r="BG163"/>
  <c r="BF163"/>
  <c r="T163"/>
  <c r="R163"/>
  <c r="P163"/>
  <c r="BK163"/>
  <c r="J163"/>
  <c r="BE163" s="1"/>
  <c r="BI161"/>
  <c r="BH161"/>
  <c r="BG161"/>
  <c r="BF161"/>
  <c r="T161"/>
  <c r="T160" s="1"/>
  <c r="R161"/>
  <c r="R160" s="1"/>
  <c r="P161"/>
  <c r="P160" s="1"/>
  <c r="BK161"/>
  <c r="BK160" s="1"/>
  <c r="J160" s="1"/>
  <c r="J63" s="1"/>
  <c r="J161"/>
  <c r="BE161"/>
  <c r="BI158"/>
  <c r="BH158"/>
  <c r="BG158"/>
  <c r="BF158"/>
  <c r="T158"/>
  <c r="R158"/>
  <c r="P158"/>
  <c r="BK158"/>
  <c r="J158"/>
  <c r="BE158" s="1"/>
  <c r="BI156"/>
  <c r="BH156"/>
  <c r="BG156"/>
  <c r="BF156"/>
  <c r="T156"/>
  <c r="R156"/>
  <c r="P156"/>
  <c r="BK156"/>
  <c r="J156"/>
  <c r="BE156" s="1"/>
  <c r="BI153"/>
  <c r="BH153"/>
  <c r="BG153"/>
  <c r="BF153"/>
  <c r="T153"/>
  <c r="R153"/>
  <c r="P153"/>
  <c r="BK153"/>
  <c r="J153"/>
  <c r="BE153" s="1"/>
  <c r="BI151"/>
  <c r="BH151"/>
  <c r="BG151"/>
  <c r="BF151"/>
  <c r="T151"/>
  <c r="R151"/>
  <c r="P151"/>
  <c r="BK151"/>
  <c r="J151"/>
  <c r="BE151" s="1"/>
  <c r="BI148"/>
  <c r="BH148"/>
  <c r="BG148"/>
  <c r="BF148"/>
  <c r="T148"/>
  <c r="R148"/>
  <c r="P148"/>
  <c r="BK148"/>
  <c r="J148"/>
  <c r="BE148" s="1"/>
  <c r="BI146"/>
  <c r="BH146"/>
  <c r="BG146"/>
  <c r="BF146"/>
  <c r="T146"/>
  <c r="R146"/>
  <c r="P146"/>
  <c r="BK146"/>
  <c r="J146"/>
  <c r="BE146" s="1"/>
  <c r="BI144"/>
  <c r="BH144"/>
  <c r="BG144"/>
  <c r="BF144"/>
  <c r="T144"/>
  <c r="R144"/>
  <c r="P144"/>
  <c r="BK144"/>
  <c r="J144"/>
  <c r="BE144" s="1"/>
  <c r="BI143"/>
  <c r="BH143"/>
  <c r="BG143"/>
  <c r="BF143"/>
  <c r="T143"/>
  <c r="R143"/>
  <c r="P143"/>
  <c r="BK143"/>
  <c r="J143"/>
  <c r="BE143" s="1"/>
  <c r="BI141"/>
  <c r="BH141"/>
  <c r="BG141"/>
  <c r="BF141"/>
  <c r="T141"/>
  <c r="T140" s="1"/>
  <c r="R141"/>
  <c r="R140" s="1"/>
  <c r="P141"/>
  <c r="P140" s="1"/>
  <c r="BK141"/>
  <c r="BK140" s="1"/>
  <c r="J140" s="1"/>
  <c r="J62" s="1"/>
  <c r="J141"/>
  <c r="BE141"/>
  <c r="BI138"/>
  <c r="BH138"/>
  <c r="BG138"/>
  <c r="BF138"/>
  <c r="T138"/>
  <c r="R138"/>
  <c r="P138"/>
  <c r="BK138"/>
  <c r="J138"/>
  <c r="BE138" s="1"/>
  <c r="BI136"/>
  <c r="BH136"/>
  <c r="BG136"/>
  <c r="BF136"/>
  <c r="T136"/>
  <c r="R136"/>
  <c r="P136"/>
  <c r="BK136"/>
  <c r="J136"/>
  <c r="BE136" s="1"/>
  <c r="BI134"/>
  <c r="BH134"/>
  <c r="BG134"/>
  <c r="BF134"/>
  <c r="T134"/>
  <c r="R134"/>
  <c r="P134"/>
  <c r="BK134"/>
  <c r="J134"/>
  <c r="BE134" s="1"/>
  <c r="BI132"/>
  <c r="BH132"/>
  <c r="BG132"/>
  <c r="BF132"/>
  <c r="T132"/>
  <c r="R132"/>
  <c r="P132"/>
  <c r="BK132"/>
  <c r="J132"/>
  <c r="BE132" s="1"/>
  <c r="BI130"/>
  <c r="BH130"/>
  <c r="BG130"/>
  <c r="BF130"/>
  <c r="T130"/>
  <c r="R130"/>
  <c r="P130"/>
  <c r="BK130"/>
  <c r="J130"/>
  <c r="BE130" s="1"/>
  <c r="BI128"/>
  <c r="BH128"/>
  <c r="BG128"/>
  <c r="BF128"/>
  <c r="T128"/>
  <c r="T127" s="1"/>
  <c r="R128"/>
  <c r="R127" s="1"/>
  <c r="P128"/>
  <c r="P127" s="1"/>
  <c r="BK128"/>
  <c r="BK127" s="1"/>
  <c r="J127" s="1"/>
  <c r="J61" s="1"/>
  <c r="J128"/>
  <c r="BE128"/>
  <c r="BI125"/>
  <c r="BH125"/>
  <c r="BG125"/>
  <c r="BF125"/>
  <c r="T125"/>
  <c r="R125"/>
  <c r="P125"/>
  <c r="BK125"/>
  <c r="J125"/>
  <c r="BE125" s="1"/>
  <c r="BI123"/>
  <c r="BH123"/>
  <c r="BG123"/>
  <c r="BF123"/>
  <c r="T123"/>
  <c r="T122" s="1"/>
  <c r="R123"/>
  <c r="R122" s="1"/>
  <c r="P123"/>
  <c r="P122" s="1"/>
  <c r="BK123"/>
  <c r="BK122" s="1"/>
  <c r="J122" s="1"/>
  <c r="J60" s="1"/>
  <c r="J123"/>
  <c r="BE123"/>
  <c r="BI120"/>
  <c r="BH120"/>
  <c r="BG120"/>
  <c r="BF120"/>
  <c r="T120"/>
  <c r="R120"/>
  <c r="P120"/>
  <c r="BK120"/>
  <c r="J120"/>
  <c r="BE120" s="1"/>
  <c r="BI118"/>
  <c r="BH118"/>
  <c r="BG118"/>
  <c r="BF118"/>
  <c r="T118"/>
  <c r="T117" s="1"/>
  <c r="R118"/>
  <c r="R117" s="1"/>
  <c r="P118"/>
  <c r="P117" s="1"/>
  <c r="BK118"/>
  <c r="BK117" s="1"/>
  <c r="J118"/>
  <c r="BE118"/>
  <c r="BI115"/>
  <c r="BH115"/>
  <c r="BG115"/>
  <c r="BF115"/>
  <c r="T115"/>
  <c r="R115"/>
  <c r="P115"/>
  <c r="BK115"/>
  <c r="J115"/>
  <c r="BE115" s="1"/>
  <c r="BI113"/>
  <c r="BH113"/>
  <c r="BG113"/>
  <c r="BF113"/>
  <c r="T113"/>
  <c r="R113"/>
  <c r="P113"/>
  <c r="BK113"/>
  <c r="J113"/>
  <c r="BE113" s="1"/>
  <c r="BI111"/>
  <c r="BH111"/>
  <c r="BG111"/>
  <c r="BF111"/>
  <c r="T111"/>
  <c r="R111"/>
  <c r="P111"/>
  <c r="BK111"/>
  <c r="J111"/>
  <c r="BE111" s="1"/>
  <c r="BI109"/>
  <c r="BH109"/>
  <c r="BG109"/>
  <c r="BF109"/>
  <c r="T109"/>
  <c r="R109"/>
  <c r="P109"/>
  <c r="BK109"/>
  <c r="J109"/>
  <c r="BE109" s="1"/>
  <c r="BI107"/>
  <c r="BH107"/>
  <c r="BG107"/>
  <c r="BF107"/>
  <c r="T107"/>
  <c r="R107"/>
  <c r="P107"/>
  <c r="BK107"/>
  <c r="J107"/>
  <c r="BE107" s="1"/>
  <c r="BI105"/>
  <c r="BH105"/>
  <c r="BG105"/>
  <c r="BF105"/>
  <c r="T105"/>
  <c r="R105"/>
  <c r="P105"/>
  <c r="BK105"/>
  <c r="J105"/>
  <c r="BE105" s="1"/>
  <c r="BI103"/>
  <c r="BH103"/>
  <c r="BG103"/>
  <c r="BF103"/>
  <c r="T103"/>
  <c r="R103"/>
  <c r="P103"/>
  <c r="BK103"/>
  <c r="J103"/>
  <c r="BE103" s="1"/>
  <c r="BI102"/>
  <c r="BH102"/>
  <c r="BG102"/>
  <c r="BF102"/>
  <c r="T102"/>
  <c r="R102"/>
  <c r="P102"/>
  <c r="BK102"/>
  <c r="J102"/>
  <c r="BE102" s="1"/>
  <c r="BI100"/>
  <c r="BH100"/>
  <c r="BG100"/>
  <c r="BF100"/>
  <c r="T100"/>
  <c r="R100"/>
  <c r="P100"/>
  <c r="BK100"/>
  <c r="J100"/>
  <c r="BE100" s="1"/>
  <c r="BI98"/>
  <c r="BH98"/>
  <c r="BG98"/>
  <c r="BF98"/>
  <c r="T98"/>
  <c r="R98"/>
  <c r="P98"/>
  <c r="BK98"/>
  <c r="J98"/>
  <c r="BE98" s="1"/>
  <c r="BI96"/>
  <c r="BH96"/>
  <c r="BG96"/>
  <c r="BF96"/>
  <c r="T96"/>
  <c r="R96"/>
  <c r="P96"/>
  <c r="BK96"/>
  <c r="J96"/>
  <c r="BE96" s="1"/>
  <c r="BI94"/>
  <c r="BH94"/>
  <c r="BG94"/>
  <c r="BF94"/>
  <c r="T94"/>
  <c r="R94"/>
  <c r="P94"/>
  <c r="BK94"/>
  <c r="J94"/>
  <c r="BE94" s="1"/>
  <c r="BI92"/>
  <c r="BH92"/>
  <c r="BG92"/>
  <c r="BF92"/>
  <c r="T92"/>
  <c r="R92"/>
  <c r="P92"/>
  <c r="BK92"/>
  <c r="J92"/>
  <c r="BE92" s="1"/>
  <c r="BI90"/>
  <c r="BH90"/>
  <c r="BG90"/>
  <c r="BF90"/>
  <c r="T90"/>
  <c r="R90"/>
  <c r="P90"/>
  <c r="BK90"/>
  <c r="J90"/>
  <c r="BE90" s="1"/>
  <c r="BI88"/>
  <c r="BH88"/>
  <c r="BG88"/>
  <c r="BF88"/>
  <c r="T88"/>
  <c r="R88"/>
  <c r="P88"/>
  <c r="BK88"/>
  <c r="J88"/>
  <c r="BE88" s="1"/>
  <c r="BI86"/>
  <c r="F34" s="1"/>
  <c r="BD53" i="1" s="1"/>
  <c r="BH86" i="3"/>
  <c r="F33"/>
  <c r="BC53" i="1" s="1"/>
  <c r="BG86" i="3"/>
  <c r="F32" s="1"/>
  <c r="BB53" i="1" s="1"/>
  <c r="BF86" i="3"/>
  <c r="J31"/>
  <c r="AW53" i="1" s="1"/>
  <c r="F31" i="3"/>
  <c r="BA53" i="1" s="1"/>
  <c r="T86" i="3"/>
  <c r="T85" s="1"/>
  <c r="T84" s="1"/>
  <c r="T83" s="1"/>
  <c r="R86"/>
  <c r="R85" s="1"/>
  <c r="R84" s="1"/>
  <c r="R83" s="1"/>
  <c r="P86"/>
  <c r="P85" s="1"/>
  <c r="P84" s="1"/>
  <c r="P83" s="1"/>
  <c r="AU53" i="1" s="1"/>
  <c r="BK86" i="3"/>
  <c r="BK85"/>
  <c r="J85" s="1"/>
  <c r="J58" s="1"/>
  <c r="J86"/>
  <c r="BE86"/>
  <c r="J79"/>
  <c r="F79"/>
  <c r="F77"/>
  <c r="E75"/>
  <c r="J51"/>
  <c r="F51"/>
  <c r="F49"/>
  <c r="E47"/>
  <c r="J18"/>
  <c r="E18"/>
  <c r="F52" s="1"/>
  <c r="F80"/>
  <c r="J17"/>
  <c r="J12"/>
  <c r="J49" s="1"/>
  <c r="J77"/>
  <c r="E7"/>
  <c r="E45" s="1"/>
  <c r="AY52" i="1"/>
  <c r="AX52"/>
  <c r="BI119" i="2"/>
  <c r="BH119"/>
  <c r="BG119"/>
  <c r="BF119"/>
  <c r="T119"/>
  <c r="T118"/>
  <c r="R119"/>
  <c r="R118"/>
  <c r="P119"/>
  <c r="P118"/>
  <c r="BK119"/>
  <c r="BK118"/>
  <c r="J118" s="1"/>
  <c r="J63" s="1"/>
  <c r="J119"/>
  <c r="BE119" s="1"/>
  <c r="BI116"/>
  <c r="BH116"/>
  <c r="BG116"/>
  <c r="BF116"/>
  <c r="T116"/>
  <c r="T115"/>
  <c r="R116"/>
  <c r="R115"/>
  <c r="P116"/>
  <c r="P115"/>
  <c r="BK116"/>
  <c r="BK115"/>
  <c r="J115" s="1"/>
  <c r="J62" s="1"/>
  <c r="J116"/>
  <c r="BE116" s="1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BK106" s="1"/>
  <c r="J106" s="1"/>
  <c r="J61" s="1"/>
  <c r="J109"/>
  <c r="BE109"/>
  <c r="BI107"/>
  <c r="BH107"/>
  <c r="BG107"/>
  <c r="BF107"/>
  <c r="T107"/>
  <c r="T106"/>
  <c r="R107"/>
  <c r="R106"/>
  <c r="P107"/>
  <c r="P106"/>
  <c r="BK107"/>
  <c r="J107"/>
  <c r="BE107" s="1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T97"/>
  <c r="R98"/>
  <c r="R97"/>
  <c r="P98"/>
  <c r="P97"/>
  <c r="BK98"/>
  <c r="BK97"/>
  <c r="J97" s="1"/>
  <c r="J60" s="1"/>
  <c r="J98"/>
  <c r="BE98" s="1"/>
  <c r="BI95"/>
  <c r="BH95"/>
  <c r="BG95"/>
  <c r="BF95"/>
  <c r="T95"/>
  <c r="T94"/>
  <c r="R95"/>
  <c r="R94"/>
  <c r="P95"/>
  <c r="P94"/>
  <c r="BK95"/>
  <c r="BK94"/>
  <c r="J94" s="1"/>
  <c r="J59" s="1"/>
  <c r="J95"/>
  <c r="BE95" s="1"/>
  <c r="BI92"/>
  <c r="BH92"/>
  <c r="BG92"/>
  <c r="BF92"/>
  <c r="T92"/>
  <c r="R92"/>
  <c r="P92"/>
  <c r="BK92"/>
  <c r="J92"/>
  <c r="BE92"/>
  <c r="BI90"/>
  <c r="BH90"/>
  <c r="BG90"/>
  <c r="BF90"/>
  <c r="T90"/>
  <c r="R90"/>
  <c r="P90"/>
  <c r="BK90"/>
  <c r="J90"/>
  <c r="BE90"/>
  <c r="BI88"/>
  <c r="BH88"/>
  <c r="BG88"/>
  <c r="BF88"/>
  <c r="T88"/>
  <c r="R88"/>
  <c r="P88"/>
  <c r="BK88"/>
  <c r="J88"/>
  <c r="BE88" s="1"/>
  <c r="BI86"/>
  <c r="F34"/>
  <c r="BD52" i="1" s="1"/>
  <c r="BD51" s="1"/>
  <c r="W30" s="1"/>
  <c r="BH86" i="2"/>
  <c r="BG86"/>
  <c r="F32"/>
  <c r="BB52" i="1" s="1"/>
  <c r="BF86" i="2"/>
  <c r="F31" s="1"/>
  <c r="BA52" i="1" s="1"/>
  <c r="BA51" s="1"/>
  <c r="T86" i="2"/>
  <c r="T85"/>
  <c r="T84" s="1"/>
  <c r="T83" s="1"/>
  <c r="R86"/>
  <c r="R85"/>
  <c r="R84" s="1"/>
  <c r="R83" s="1"/>
  <c r="P86"/>
  <c r="P85"/>
  <c r="P84" s="1"/>
  <c r="P83" s="1"/>
  <c r="AU52" i="1" s="1"/>
  <c r="AU51" s="1"/>
  <c r="BK86" i="2"/>
  <c r="BK85" s="1"/>
  <c r="J86"/>
  <c r="BE86" s="1"/>
  <c r="J79"/>
  <c r="F79"/>
  <c r="F77"/>
  <c r="E75"/>
  <c r="J51"/>
  <c r="F51"/>
  <c r="F49"/>
  <c r="E47"/>
  <c r="J18"/>
  <c r="E18"/>
  <c r="F80" s="1"/>
  <c r="J17"/>
  <c r="J12"/>
  <c r="J77" s="1"/>
  <c r="J49"/>
  <c r="E7"/>
  <c r="E45" s="1"/>
  <c r="E73"/>
  <c r="AS51" i="1"/>
  <c r="L47"/>
  <c r="AM46"/>
  <c r="L46"/>
  <c r="AM44"/>
  <c r="L44"/>
  <c r="L42"/>
  <c r="L41"/>
  <c r="F33" i="2" l="1"/>
  <c r="BC52" i="1" s="1"/>
  <c r="BC51" s="1"/>
  <c r="W29" s="1"/>
  <c r="J286" i="4"/>
  <c r="J67" s="1"/>
  <c r="BK285"/>
  <c r="J285" s="1"/>
  <c r="J66" s="1"/>
  <c r="J85" i="2"/>
  <c r="J58" s="1"/>
  <c r="BK84"/>
  <c r="BB51" i="1"/>
  <c r="F30" i="3"/>
  <c r="AZ53" i="1" s="1"/>
  <c r="J30" i="2"/>
  <c r="AV52" i="1" s="1"/>
  <c r="F30" i="2"/>
  <c r="AZ52" i="1" s="1"/>
  <c r="W27"/>
  <c r="AW51"/>
  <c r="AK27" s="1"/>
  <c r="J117" i="3"/>
  <c r="J59" s="1"/>
  <c r="BK84"/>
  <c r="J89" i="4"/>
  <c r="J58" s="1"/>
  <c r="BK88"/>
  <c r="AY51" i="1"/>
  <c r="F30" i="4"/>
  <c r="AZ54" i="1" s="1"/>
  <c r="J30" i="4"/>
  <c r="AV54" i="1" s="1"/>
  <c r="AT54" s="1"/>
  <c r="F52" i="2"/>
  <c r="J31"/>
  <c r="AW52" i="1" s="1"/>
  <c r="E73" i="3"/>
  <c r="J30"/>
  <c r="AV53" i="1" s="1"/>
  <c r="AT53" s="1"/>
  <c r="J31" i="4"/>
  <c r="AW54" i="1" s="1"/>
  <c r="J81" i="4"/>
  <c r="F84"/>
  <c r="AX51" i="1" l="1"/>
  <c r="W28"/>
  <c r="BK87" i="4"/>
  <c r="J87" s="1"/>
  <c r="J88"/>
  <c r="J57" s="1"/>
  <c r="AT52" i="1"/>
  <c r="BK83" i="3"/>
  <c r="J83" s="1"/>
  <c r="J84"/>
  <c r="J57" s="1"/>
  <c r="BK83" i="2"/>
  <c r="J83" s="1"/>
  <c r="J84"/>
  <c r="J57" s="1"/>
  <c r="AZ51" i="1"/>
  <c r="AV51" l="1"/>
  <c r="W26"/>
  <c r="J27" i="4"/>
  <c r="J56"/>
  <c r="J56" i="3"/>
  <c r="J27"/>
  <c r="J27" i="2"/>
  <c r="J56"/>
  <c r="J36" i="4" l="1"/>
  <c r="AG54" i="1"/>
  <c r="AN54" s="1"/>
  <c r="J36" i="2"/>
  <c r="AG52" i="1"/>
  <c r="AK26"/>
  <c r="AT51"/>
  <c r="J36" i="3"/>
  <c r="AG53" i="1"/>
  <c r="AN53" s="1"/>
  <c r="AG51" l="1"/>
  <c r="AN52"/>
  <c r="AK23" l="1"/>
  <c r="AK32" s="1"/>
  <c r="AN51"/>
</calcChain>
</file>

<file path=xl/sharedStrings.xml><?xml version="1.0" encoding="utf-8"?>
<sst xmlns="http://schemas.openxmlformats.org/spreadsheetml/2006/main" count="4162" uniqueCount="1057">
  <si>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</si>
  <si>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</si>
  <si>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</si>
  <si>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</si>
  <si>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</si>
  <si>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</si>
  <si>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</si>
  <si>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{caf7cfae-c43e-4117-a97b-856596357432}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</si>
  <si>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</si>
  <si>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</si>
  <si>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</si>
  <si>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</si>
  <si>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</si>
  <si>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</si>
  <si>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</si>
  <si>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</si>
  <si>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</si>
  <si>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BOH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</si>
  <si>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</si>
  <si>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</si>
  <si>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Most ev.č. 07-27-01 přes potok Lutyňka v Bohumíně-Skřečoni</t>
  </si>
  <si>
    <t>KSO:</t>
  </si>
  <si>
    <t>CC-CZ:</t>
  </si>
  <si>
    <t>Místo:</t>
  </si>
  <si>
    <t xml:space="preserve"> </t>
  </si>
  <si>
    <t>Datum:</t>
  </si>
  <si>
    <t>29. 3. 2018</t>
  </si>
  <si>
    <t>Zadavatel:</t>
  </si>
  <si>
    <t>IČ:</t>
  </si>
  <si>
    <t>00297569</t>
  </si>
  <si>
    <t>Město Bohumín</t>
  </si>
  <si>
    <t>DIČ:</t>
  </si>
  <si>
    <t>CZ00297569</t>
  </si>
  <si>
    <t>Uchazeč:</t>
  </si>
  <si>
    <t>Vyplň údaj</t>
  </si>
  <si>
    <t>Projektant:</t>
  </si>
  <si>
    <t>27764613</t>
  </si>
  <si>
    <t>Ing. Pavel Kurečka MOSTY s.r.o.</t>
  </si>
  <si>
    <t>CZ27764613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</si>
  <si>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</si>
  <si>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</si>
  <si>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</si>
  <si>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</si>
  <si>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</si>
  <si>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</si>
  <si>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</si>
  <si>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</si>
  <si>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</si>
  <si>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</si>
  <si>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</si>
  <si>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</si>
  <si>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</si>
  <si>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</si>
  <si>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</si>
  <si>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</si>
  <si>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</si>
  <si>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</si>
  <si>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</si>
  <si>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</si>
  <si>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</si>
  <si>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</si>
  <si>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</si>
  <si>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</si>
  <si>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</si>
  <si>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</si>
  <si>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</si>
  <si>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</si>
  <si>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</si>
  <si>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</si>
  <si>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</si>
  <si>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</si>
  <si>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</si>
  <si>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</si>
  <si>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</si>
  <si>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</si>
  <si>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</si>
  <si>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</si>
  <si>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</si>
  <si>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</si>
  <si>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</si>
  <si>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000</t>
  </si>
  <si>
    <t>000 - Ostatní a vedlejší náklady</t>
  </si>
  <si>
    <t>OST</t>
  </si>
  <si>
    <t>1</t>
  </si>
  <si>
    <t>{7ea81b97-b6c1-4003-a162-a96a9b01baee}</t>
  </si>
  <si>
    <t>2</t>
  </si>
  <si>
    <t>110</t>
  </si>
  <si>
    <t>110 - Provizorní komunikace</t>
  </si>
  <si>
    <t>STA</t>
  </si>
  <si>
    <t>{da01ac5c-39d5-4383-bc18-e7e7c7415c3e}</t>
  </si>
  <si>
    <t>201</t>
  </si>
  <si>
    <t>201 - Most ev.č. 07-27-01</t>
  </si>
  <si>
    <t>{213f07dc-87db-4fda-b785-1d0b1f5a61a9}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</si>
  <si>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</si>
  <si>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</si>
  <si>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</si>
  <si>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</si>
  <si>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</si>
  <si>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</si>
  <si>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</si>
  <si>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000 - 000 - Ostatní a vedlejší náklady</t>
  </si>
  <si>
    <t>REKAPITULACE ČLENĚNÍ SOUPISU PRACÍ</t>
  </si>
  <si>
    <t>Kód dílu - Popis</t>
  </si>
  <si>
    <t>Cena celkem [CZK]</t>
  </si>
  <si>
    <t>Náklady soupisu celkem</t>
  </si>
  <si>
    <t>-1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</si>
  <si>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</si>
  <si>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</si>
  <si>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</si>
  <si>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</si>
  <si>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</si>
  <si>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</si>
  <si>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</si>
  <si>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</si>
  <si>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</si>
  <si>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</si>
  <si>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</si>
  <si>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</si>
  <si>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</si>
  <si>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</si>
  <si>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</si>
  <si>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</si>
  <si>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</si>
  <si>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</si>
  <si>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</si>
  <si>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</si>
  <si>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</si>
  <si>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</si>
  <si>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</si>
  <si>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</si>
  <si>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</si>
  <si>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</si>
  <si>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</si>
  <si>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</si>
  <si>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011603000</t>
  </si>
  <si>
    <t>Diagnostika komunikace</t>
  </si>
  <si>
    <t>Kč</t>
  </si>
  <si>
    <t>CS ÚRS 2018 01</t>
  </si>
  <si>
    <t>1024</t>
  </si>
  <si>
    <t>480027466</t>
  </si>
  <si>
    <t>P</t>
  </si>
  <si>
    <t>Poznámka k položce:
Dokumentace stávajícího stavu příjezdových místních komunikací včetně fotodokumentace</t>
  </si>
  <si>
    <t>012203000</t>
  </si>
  <si>
    <t>Geodetické práce při provádění stavby</t>
  </si>
  <si>
    <t>586882349</t>
  </si>
  <si>
    <t xml:space="preserve">Poznámka k položce:
geodetické práce po dobu stavby (vytyčení, zaměření konstrukcí)   </t>
  </si>
  <si>
    <t>3</t>
  </si>
  <si>
    <t>013244000</t>
  </si>
  <si>
    <t>Dokumentace pro provádění stavby</t>
  </si>
  <si>
    <t>-1073181572</t>
  </si>
  <si>
    <t>Poznámka k položce:
Realizační dokumentace - výkresy výztuže (křídla, nosná konstrukce, římsy apod.)
Dílenská dokumentace - zábradlí
Provizorní dopravní značení - dle aktuálního stavu dopravního značení</t>
  </si>
  <si>
    <t>4</t>
  </si>
  <si>
    <t>013254000</t>
  </si>
  <si>
    <t>Dokumentace skutečného provedení stavby</t>
  </si>
  <si>
    <t>-167169653</t>
  </si>
  <si>
    <t>Poznámka k položce:
tištěná a digitální</t>
  </si>
  <si>
    <t>VRN2</t>
  </si>
  <si>
    <t>Příprava staveniště</t>
  </si>
  <si>
    <t>024002000</t>
  </si>
  <si>
    <t>Přestěhování lidí, zvířat</t>
  </si>
  <si>
    <t>-1034556144</t>
  </si>
  <si>
    <t>Poznámka k položce:
Záchranný odlov a transfer ryb podle požadavku Českého rybářského svazu</t>
  </si>
  <si>
    <t>VRN3</t>
  </si>
  <si>
    <t>Zařízení staveniště</t>
  </si>
  <si>
    <t>6</t>
  </si>
  <si>
    <t>030001000</t>
  </si>
  <si>
    <t>1013701677</t>
  </si>
  <si>
    <t>Poznámka k položce:
zřízení, provoz a odstranění zařízení staveniště včetně připojení na media</t>
  </si>
  <si>
    <t>7</t>
  </si>
  <si>
    <t>034103000</t>
  </si>
  <si>
    <t>Oplocení staveniště</t>
  </si>
  <si>
    <t>m</t>
  </si>
  <si>
    <t>-435069214</t>
  </si>
  <si>
    <t>Poznámka k položce:
Provizorní oplocení stavby - zřízení, údržba, pronájem, odstranění</t>
  </si>
  <si>
    <t>8</t>
  </si>
  <si>
    <t>034403000</t>
  </si>
  <si>
    <t>Osvětlení staveniště</t>
  </si>
  <si>
    <t>-1495366417</t>
  </si>
  <si>
    <t>Poznámka k položce:
osvětlení staveniště a provizorního dopravního značení</t>
  </si>
  <si>
    <t>9</t>
  </si>
  <si>
    <t>034503000</t>
  </si>
  <si>
    <t>Informační tabule na staveništi</t>
  </si>
  <si>
    <t>2129150519</t>
  </si>
  <si>
    <t xml:space="preserve">Poznámka k položce:
označení stavby cedulí (název stavby, délka realizace, jméno stavbyvedoucího, tel. kontakt)   </t>
  </si>
  <si>
    <t>VRN4</t>
  </si>
  <si>
    <t>Inženýrská činnost</t>
  </si>
  <si>
    <t>10</t>
  </si>
  <si>
    <t>042603000R</t>
  </si>
  <si>
    <t>vlastní</t>
  </si>
  <si>
    <t>2084838216</t>
  </si>
  <si>
    <t>Poznámka k položce:
Havarijní a povodňový plán dle požadavku vodoprávního úřadu</t>
  </si>
  <si>
    <t>11</t>
  </si>
  <si>
    <t>042903000</t>
  </si>
  <si>
    <t>Ostatní posudky</t>
  </si>
  <si>
    <t>-1449374894</t>
  </si>
  <si>
    <t>Poznámka k položce:
1x vystavení mostního listu dle ČSN 73 6220
1x provedení první hlavní prohlídky dle ČSN 73 6221</t>
  </si>
  <si>
    <t>12</t>
  </si>
  <si>
    <t>043103000</t>
  </si>
  <si>
    <t>Zkoušky bez rozlišení</t>
  </si>
  <si>
    <t>55986112</t>
  </si>
  <si>
    <t xml:space="preserve">Poznámka k položce:
kontrolní zkoušky materiálů a konstrukcí - betony, zhutnění, nátěry, izolace </t>
  </si>
  <si>
    <t>13</t>
  </si>
  <si>
    <t>049002000</t>
  </si>
  <si>
    <t>Ostatní inženýrská činnost</t>
  </si>
  <si>
    <t>-2074257795</t>
  </si>
  <si>
    <t>Poznámka k položce:
Návrh a projednání provizorního dopravního značení, zajištění rozhodnutí o zvláštním užívání komunikace</t>
  </si>
  <si>
    <t>VRN7</t>
  </si>
  <si>
    <t>Provozní vlivy</t>
  </si>
  <si>
    <t>14</t>
  </si>
  <si>
    <t>072002000</t>
  </si>
  <si>
    <t>Silniční provoz</t>
  </si>
  <si>
    <t>-874192257</t>
  </si>
  <si>
    <t>Poznámka k položce:
rozmístění, pronájem, údržba a odstranění provizorního dopravního značení během stavby</t>
  </si>
  <si>
    <t>VRN9</t>
  </si>
  <si>
    <t>Ostatní náklady</t>
  </si>
  <si>
    <t>091003000</t>
  </si>
  <si>
    <t>Ostatní náklady bez rozlišení</t>
  </si>
  <si>
    <t>1439546053</t>
  </si>
  <si>
    <t xml:space="preserve">Poznámka k položce:
Vysprávky místní komunikace - odstranění škod vzniklých na přilehlém úseku místní komunikace během stavby   </t>
  </si>
  <si>
    <t>110 - 110 - Provizorní komunikace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</si>
  <si>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</si>
  <si>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</si>
  <si>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</si>
  <si>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</si>
  <si>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</si>
  <si>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</si>
  <si>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</si>
  <si>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>HSV</t>
  </si>
  <si>
    <t>Práce a dodávky HSV</t>
  </si>
  <si>
    <t>Zemní práce</t>
  </si>
  <si>
    <t>113106292</t>
  </si>
  <si>
    <t>Rozebrání dlažeb a dílců vozovek a ploch s přemístěním hmot na skládku na vzdálenost do 3 m nebo s naložením na dopravní prostředek, s jakoukoliv výplní spár strojně plochy jednotlivě přes 50 m2 do 200 m2 ze silničních dílců jakýchkoliv rozměrů, s ložem z kameniva nebo živice se spárami zalitými cementovou maltou</t>
  </si>
  <si>
    <t>m2</t>
  </si>
  <si>
    <t>645939399</t>
  </si>
  <si>
    <t>Poznámka k položce:
Odstranění provizorní komunikace
44 ks panelů 3,0*2,0*0,215 m ... 264,0 m2
2 ks panelů 3,0*1,0*0,215 m .... 6,0 m2
Celkem: 270,0 m2</t>
  </si>
  <si>
    <t>113154124</t>
  </si>
  <si>
    <t>Frézování živičného podkladu nebo krytu  s naložením na dopravní prostředek plochy do 500 m2 bez překážek v trase pruhu šířky přes 0,5 m do 1 m, tloušťky vrstvy 100 mm</t>
  </si>
  <si>
    <t>-1122350616</t>
  </si>
  <si>
    <t>Poznámka k položce:
Obnova MK v místě výjezdu a nájezdu na provizorní komunikaci
Frézování vozovky tl. 60 mm
1,0*14,34+1,0*19,13 = 33,47 m2</t>
  </si>
  <si>
    <t>113311171</t>
  </si>
  <si>
    <t>Odstranění geosyntetik s uložením na vzdálenost do 20 m nebo naložením na dopravní prostředek geotextilie</t>
  </si>
  <si>
    <t>-500834876</t>
  </si>
  <si>
    <t>Poznámka k položce:
Odstranění separační geotextilie
161,38+ 305,81 + 15,5*0,6 + 20,5*0,45 = 485,72 m2</t>
  </si>
  <si>
    <t>121101101</t>
  </si>
  <si>
    <t>Sejmutí ornice nebo lesní půdy  s vodorovným přemístěním na hromady v místě upotřebení nebo na dočasné či trvalé skládky se složením, na vzdálenost do 50 m</t>
  </si>
  <si>
    <t>m3</t>
  </si>
  <si>
    <t>-1037104156</t>
  </si>
  <si>
    <t>Poznámka k položce:
- Skrývka ornice na pozemcích ZPF v tl. 0,2 m a uložení na mezideponii
9,1*1,15 +0,5*(1,40+6,1)*7,2 +0,5*(6,70+7,5)*(8,2+22,3)*0,5+14,75*1,06 = 161,38 m2 * 0,2 = 32,28 m3
- Skrývka humózních vrstev a sražení hran břehů koryta v prům.  tl. 0,20 m – pozemky druhu „ostatní plocha“
Uložení na meziskládku pro opětovné rozprostření
18,35*1,42 + 1,2*0,5*(7,24+7,1)*(7,93+9,3) *0,5 + 1,2*0,5*(13,84+7,1)*(6,02+6,81)*0,5 +  0,5*(13,4+7,3)*7+ 7,62*1,1 + 8,8*7,2 + 11,3*7 = 404,1 m2 * 0,2 = 80,82 m3
Celkem: 113,1 m3</t>
  </si>
  <si>
    <t>122101402</t>
  </si>
  <si>
    <t>Vykopávky v zemnících na suchu  s přehozením výkopku na vzdálenost do 3 m nebo s naložením na dopravní prostředek v horninách tř. 1 a 2 přes 100 do 1 000 m3</t>
  </si>
  <si>
    <t>30101418</t>
  </si>
  <si>
    <t>Poznámka k položce:
Odstranění konstrukcí ze zemin a kameniva:
Podklad pod troubou:  7,04 m3
Násyp komunikace: 190,96 m3
Podklad pod panely a svodidly: 378,1 m2 * 0,25 = 94,53 m3
Krajnice: 63,05 m2 * 0,22 = 13,87 m3
Celkem: 306,40 m3</t>
  </si>
  <si>
    <t>127701401</t>
  </si>
  <si>
    <t>Vykopávky v zemnících pod vodou strojně  v horninách tř.1 až 4 do 1 000 m3</t>
  </si>
  <si>
    <t>538810444</t>
  </si>
  <si>
    <t>Poznámka k položce:
Odstranění zemních hrázek</t>
  </si>
  <si>
    <t>129103101</t>
  </si>
  <si>
    <t>Čištění otevřených koryt vodotečí  s přehozením rozpojeného nánosu do 3 m nebo s naložením na dopravní prostředek při šířce původního dna do 5m a hloubce koryta do 2,5 m v horninách tř. 1 a 2</t>
  </si>
  <si>
    <t>-429474906</t>
  </si>
  <si>
    <t>Poznámka k položce:
Odstranění nánosů v korytě v tl. 0,2 m
17 * 2,6 = 44,2 m * 0,2 = 8,84 m3</t>
  </si>
  <si>
    <t>162701105</t>
  </si>
  <si>
    <t>Vodorovné přemístění výkopku nebo sypaniny po suchu  na obvyklém dopravním prostředku, bez naložení výkopku, avšak se složením bez rozhrnutí z horniny tř. 1 až 4 na vzdálenost přes 9 000 do 10 000 m</t>
  </si>
  <si>
    <t>283250589</t>
  </si>
  <si>
    <t>Poznámka k položce:
Odvoz konstrukcí ze zemin a kameniva na skládku:
Podklad pod troubou:  7,04 m3
Násyp komunikace: 190,96 m3
Podklad pod panely a svodidly: 378,1 m2 * 0,25 = 94,53 m3
Krajnice: 63,05 m2 * 0,22 = 13,87 m3
Celkem: 306,40 m3</t>
  </si>
  <si>
    <t>171101104</t>
  </si>
  <si>
    <t>Uložení sypaniny do násypů  s rozprostřením sypaniny ve vrstvách a s hrubým urovnáním zhutněných s uzavřením povrchu násypu z hornin soudržných s předepsanou mírou zhutnění v procentech výsledků zkoušek Proctor-Standard (dále jen PS) přes 100 do 102 % PS</t>
  </si>
  <si>
    <t>-1438193034</t>
  </si>
  <si>
    <t>M</t>
  </si>
  <si>
    <t>R584</t>
  </si>
  <si>
    <t>zemina vhodná do násypu a zásypu včetně dovozu</t>
  </si>
  <si>
    <t>447840362</t>
  </si>
  <si>
    <t>Poznámka k položce:
22,36 + 10,0</t>
  </si>
  <si>
    <t>171103101</t>
  </si>
  <si>
    <t>Zemní hrázky přívodních a odpadních melioračních kanálů  zhutňované po vrstvách tloušťky 200 mm, s přemístěním sypaniny do 20 m nebo s jejím přehozením do 3 m z hornin tř. 1 až 4</t>
  </si>
  <si>
    <t>434666878</t>
  </si>
  <si>
    <t>Poznámka k položce:
Zemní hrázky pro svedení toku do trouby
Použije se vhodná zemina z výkopů</t>
  </si>
  <si>
    <t>171201211</t>
  </si>
  <si>
    <t>Poplatek za uložení stavebního odpadu na skládce (skládkovné) zeminy a kameniva zatříděného do Katalogu odpadů pod kódem 170 504</t>
  </si>
  <si>
    <t>t</t>
  </si>
  <si>
    <t>1912085360</t>
  </si>
  <si>
    <t>Poznámka k položce:
306,40 m3 * 2,0 = 612,8 t</t>
  </si>
  <si>
    <t>181111113</t>
  </si>
  <si>
    <t>Plošná úprava terénu v zemině tř. 1 až 4 s urovnáním povrchu bez doplnění ornice souvislé plochy do 500 m2 při nerovnostech terénu přes 50 do 100 mm na svahu přes 1:2 do 1:1</t>
  </si>
  <si>
    <t>717688422</t>
  </si>
  <si>
    <t>Poznámka k položce:
Srovnání stavbou dotčených ploch
50,1*6+2,4*15,6 = 338,04 m2</t>
  </si>
  <si>
    <t>181301103</t>
  </si>
  <si>
    <t>Rozprostření a urovnání ornice v rovině nebo ve svahu sklonu do 1:5 při souvislé ploše do 500 m2, tl. vrstvy přes 150 do 200 mm</t>
  </si>
  <si>
    <t>-1637451149</t>
  </si>
  <si>
    <t>Poznámka k položce:
- Zpětné rozprostření ornice na pozemcích ZPF ze skrývky
9,1*1,15 +0,5*(1,40+6,1)*7,2 +0,5*(6,70+7,5)*(8,2+22,3)*0,5+14,75*1,06 = 161,38 m2 
- Zpětné rozprostření humózních vrstev na pozemcích "ostatní plocha" ze skrývky
18,35*1,42 + 1,2*0,5*(7,24+7,1)*(7,93+9,3) *0,5 + 1,2*0,5*(13,84+7,1)*(6,02+6,81)*0,5 +  0,5*(13,4+7,3)*7+ 7,62*1,1 + 8,8*7,2 + 11,3*7 = 404,1 m2
Celkem: 565,48 m2</t>
  </si>
  <si>
    <t>181411133</t>
  </si>
  <si>
    <t>Založení trávníku na půdě předem připravené plochy do 1000 m2 výsevem včetně utažení parkového na svahu přes 1:2 do 1:1</t>
  </si>
  <si>
    <t>391032437</t>
  </si>
  <si>
    <t>Poznámka k položce:
Osetí pozemků druhu "ostatní plocha" travním semenem
404,1 – ( 8,8*7,2 + 11,3*7)  = 261,64 m2</t>
  </si>
  <si>
    <t>16</t>
  </si>
  <si>
    <t>00572410</t>
  </si>
  <si>
    <t>osivo směs travní parková</t>
  </si>
  <si>
    <t>kg</t>
  </si>
  <si>
    <t>-423505396</t>
  </si>
  <si>
    <t>VV</t>
  </si>
  <si>
    <t>400*0,015 'Přepočtené koeficientem množství</t>
  </si>
  <si>
    <t>Svislé a kompletní konstrukce</t>
  </si>
  <si>
    <t>17</t>
  </si>
  <si>
    <t>389361003</t>
  </si>
  <si>
    <t>Výztuž doplňková spáry dílců z betonářské oceli 10 505 (R) nebo BSt 500 průměru do 12 mm</t>
  </si>
  <si>
    <t>1260383340</t>
  </si>
  <si>
    <t>Poznámka k položce:
odhad</t>
  </si>
  <si>
    <t>18</t>
  </si>
  <si>
    <t>389381118</t>
  </si>
  <si>
    <t>Doplňková betonáž malého rozsahu včetně bednění  spáry dílců, z betonu C 25/30</t>
  </si>
  <si>
    <t>1925601045</t>
  </si>
  <si>
    <t>Poznámka k položce:
Dobetonování nepravidelných spár mezi silničními panely  
Odhad 5,5 m3</t>
  </si>
  <si>
    <t>Vodorovné konstrukce</t>
  </si>
  <si>
    <t>19</t>
  </si>
  <si>
    <t>451573111</t>
  </si>
  <si>
    <t>Lože pod potrubí, stoky a drobné objekty v otevřeném výkopu z písku a štěrkopísku do 63 mm</t>
  </si>
  <si>
    <t>-812446314</t>
  </si>
  <si>
    <t>Poznámka k položce:
Podklad ze zhutněného štěrkopísku fr. 8-20 mm pod troubou, tl. 0,20 m		
16*2,2 = 35,2 m2 *0,2 = 7,04 m3</t>
  </si>
  <si>
    <t>20</t>
  </si>
  <si>
    <t>469952000</t>
  </si>
  <si>
    <t>Plůtek palisádový ve strži  z kůlů Ø od 120 do 140 mm, délky do 1,5 m, zaražených v osové vzdálenosti 3 m, ze dvou průvlaků z tyčových výřezů Ø od 120 do 140 mm a ze štěpin Ø do 140 mm, délky do 1 m, zaražených na 0,5 m, se záhozem na horní straně plůtku až na jeho výšku a ve sklonu 1:1 z kamene sbíraného výšky do 0,7 m</t>
  </si>
  <si>
    <t>-543064573</t>
  </si>
  <si>
    <t xml:space="preserve">Poznámka k položce:
Obnova dřevěných plůtků z kulatiny prům. 100 mm, výšky 0,6 m
15,6+14,3 = 29,9 m
</t>
  </si>
  <si>
    <t>Komunikace pozemní</t>
  </si>
  <si>
    <t>564861113</t>
  </si>
  <si>
    <t>Podklad ze štěrkodrti ŠD  s rozprostřením a zhutněním, po zhutnění tl. 220 mm</t>
  </si>
  <si>
    <t>-705122595</t>
  </si>
  <si>
    <t xml:space="preserve">Poznámka k položce:
Krajnice ze štěrkodrti fr. 0-32 mm, průměrné tl. 0,22 m
0,5*(2,5+9+18,9+12+24,6+14+2,5+12,1+16+14,5) = 63,05 m2 </t>
  </si>
  <si>
    <t>22</t>
  </si>
  <si>
    <t>564871111</t>
  </si>
  <si>
    <t>Podklad ze štěrkodrti ŠD  s rozprostřením a zhutněním, po zhutnění tl. 250 mm</t>
  </si>
  <si>
    <t>-1357752070</t>
  </si>
  <si>
    <t>Poznámka k položce:
ŠD fr. 16-32 mm, tl. 0,25 m; pod silničními panely a pod betonovými svodidly
6*50,1 + 14*2,5+9*2,5 + 6*4*0,5+4*4*0,5 = 378,1 m2</t>
  </si>
  <si>
    <t>23</t>
  </si>
  <si>
    <t>577154121</t>
  </si>
  <si>
    <t>Asfaltový beton vrstva obrusná ACO 11 (ABS)  s rozprostřením a se zhutněním z nemodifikovaného asfaltu v pruhu šířky přes 3 m tř. I, po zhutnění tl. 60 mm</t>
  </si>
  <si>
    <t>1045805631</t>
  </si>
  <si>
    <t>Poznámka k položce:
Obnova MK v místě výjezdu a nájezdu na provizorní komunikaci
Obrusná vrstva krytu ACO 11 tl. 60mm
1,0*14,34+1,0*19,13 = 33,47 m2</t>
  </si>
  <si>
    <t>24</t>
  </si>
  <si>
    <t>584121111</t>
  </si>
  <si>
    <t>Osazení silničních dílců ze železového betonu  s podkladem z kameniva těženého do tl. 40 mm jakéhokoliv druhu a velikosti</t>
  </si>
  <si>
    <t>250794635</t>
  </si>
  <si>
    <t>Poznámka k položce:
44 ks panelů 3,0*2,0*0,215 m ... 264,0 m2
2 ks panelů 3,0*1,0*0,215 m .... 6,0 m2
Celkem: 270,0 m2</t>
  </si>
  <si>
    <t>25</t>
  </si>
  <si>
    <t>59381006R</t>
  </si>
  <si>
    <t>panel silniční 300x100x21,5 cm</t>
  </si>
  <si>
    <t>kus</t>
  </si>
  <si>
    <t>638819661</t>
  </si>
  <si>
    <t>Poznámka k položce:
pronájem na 4 měsíce</t>
  </si>
  <si>
    <t>26</t>
  </si>
  <si>
    <t>59381338R</t>
  </si>
  <si>
    <t>panel silniční 300 x 200 x 21,5 cm</t>
  </si>
  <si>
    <t>1530322704</t>
  </si>
  <si>
    <t>Ostatní konstrukce a práce, bourání</t>
  </si>
  <si>
    <t>27</t>
  </si>
  <si>
    <t>911381123R</t>
  </si>
  <si>
    <t>Silniční svodidlo betonové  jednostranné průběžné délky 4 m, výšky 1,0 m</t>
  </si>
  <si>
    <t>1287249033</t>
  </si>
  <si>
    <t>Poznámka k položce:
6*4+5*4 = 44 m
pronájem na 4 měsíce</t>
  </si>
  <si>
    <t>28</t>
  </si>
  <si>
    <t>911381823</t>
  </si>
  <si>
    <t>Odstranění silničního betonového svodidla  s naložením na dopravní prostředek délky 4 m, výšky 1,0 m</t>
  </si>
  <si>
    <t>-71910516</t>
  </si>
  <si>
    <t>29</t>
  </si>
  <si>
    <t>919122112</t>
  </si>
  <si>
    <t>Utěsnění dilatačních spár zálivkou za tepla  v cementobetonovém nebo živičném krytu včetně adhezního nátěru s těsnicím profilem pod zálivkou, pro komůrky šířky 10 mm, hloubky 25 mm</t>
  </si>
  <si>
    <t>14613385</t>
  </si>
  <si>
    <t>Poznámka k položce:
Obnova MK v místě výjezdu a nájezdu na provizorní komunikaci
Těsnící zálivka modifikovaným asfaltem ve vozovce
14,34 + 19,13 +4*1,0 = 37,47 m</t>
  </si>
  <si>
    <t>30</t>
  </si>
  <si>
    <t>919551111</t>
  </si>
  <si>
    <t>Zřízení propustku z trub plastových  polyetylenových rýhovaných se spojkami nebo s hrdlem DN 300 mm</t>
  </si>
  <si>
    <t>398183499</t>
  </si>
  <si>
    <t>Poznámka k položce:
Zatrubnění pramenu v pravém břehu Lutyňky
- zřízení, odstranění, odvoz</t>
  </si>
  <si>
    <t>31</t>
  </si>
  <si>
    <t>56241110R</t>
  </si>
  <si>
    <t>trouba HDPE flexibilní 8 kPA d = 300 mm</t>
  </si>
  <si>
    <t>-1423460554</t>
  </si>
  <si>
    <t>7,7*1,015 'Přepočtené koeficientem množství</t>
  </si>
  <si>
    <t>32</t>
  </si>
  <si>
    <t>919551118R</t>
  </si>
  <si>
    <t>Zřízení propustku z trub plastových  polyetylenových rýhovaných se spojkami nebo s hrdlem DN 1 400 mm</t>
  </si>
  <si>
    <t>-231367845</t>
  </si>
  <si>
    <t>Poznámka k položce:
Zatrubnění Lutyňky
- zřízení zatrubnění
- 1x přesun pod most pro provedení opevnění
- odstranění včetně odvozu</t>
  </si>
  <si>
    <t>33</t>
  </si>
  <si>
    <t>56241117R</t>
  </si>
  <si>
    <t>trouba HDPE flexibilní 8 kPA d = 1400 mm</t>
  </si>
  <si>
    <t>-1556024939</t>
  </si>
  <si>
    <t>14,6*1,015 'Přepočtené koeficientem množství</t>
  </si>
  <si>
    <t>34</t>
  </si>
  <si>
    <t>919726122</t>
  </si>
  <si>
    <t>Geotextilie netkaná pro ochranu, separaci nebo filtraci měrná hmotnost přes 200 do 300 g/m2</t>
  </si>
  <si>
    <t>563739345</t>
  </si>
  <si>
    <t>Poznámka k položce:
Separační geotextilie min. 250g/m2
161,38+ 305,81 + 15,5*0,6 + 20,5*0,45 = 485,72 m2</t>
  </si>
  <si>
    <t>35</t>
  </si>
  <si>
    <t>919735112</t>
  </si>
  <si>
    <t>Řezání stávajícího živičného krytu nebo podkladu  hloubky přes 50 do 100 mm</t>
  </si>
  <si>
    <t>206587462</t>
  </si>
  <si>
    <t>Poznámka k položce:
Obnova MK v místě výjezdu a nájezdu na provizorní komunikaci
Řezání vozovky tl. 60 mm
4*1 + 14,34+19,13 = 37,47 m</t>
  </si>
  <si>
    <t>997</t>
  </si>
  <si>
    <t>Přesun sutě</t>
  </si>
  <si>
    <t>36</t>
  </si>
  <si>
    <t>997013501</t>
  </si>
  <si>
    <t>Odvoz suti a vybouraných hmot na skládku nebo meziskládku  se složením, na vzdálenost do 1 km</t>
  </si>
  <si>
    <t>-1476006461</t>
  </si>
  <si>
    <t xml:space="preserve">Poznámka k položce:
Odvoz odstraněných a vybouraných hmot
Silniční panely: 136,14 + 3,03 = 139,17 t - zpět pronajímateli
Betonové svodidlo: 30,0 t - zpět pronajímateli
Nánosy z koryta: 8,84 m3 * 2,0 = 17,68 t - na skládku
ŽB: dobetonávky mezi panely: 5,5*2,5 = 13,75 t - na skládku
Zfrézovaná vozovka: 33,47*0,06*2,2 = 4,41 t - na skládku
Celkem odvoz: 205,01 t
</t>
  </si>
  <si>
    <t>37</t>
  </si>
  <si>
    <t>997013509</t>
  </si>
  <si>
    <t>Odvoz suti a vybouraných hmot na skládku nebo meziskládku  se složením, na vzdálenost Příplatek k ceně za každý další i započatý 1 km přes 1 km</t>
  </si>
  <si>
    <t>581866968</t>
  </si>
  <si>
    <t>Poznámka k položce:
odvozná vzdálenosti 10 km</t>
  </si>
  <si>
    <t>205,01*9 'Přepočtené koeficientem množství</t>
  </si>
  <si>
    <t>38</t>
  </si>
  <si>
    <t>997013802</t>
  </si>
  <si>
    <t>Poplatek za uložení stavebního odpadu na skládce (skládkovné) z armovaného betonu zatříděného do Katalogu odpadů pod kódem 170 101</t>
  </si>
  <si>
    <t>-1913601372</t>
  </si>
  <si>
    <t>Poznámka k položce:
dobetonávky mezi panely: 5,5*2,5 = 13,75 t</t>
  </si>
  <si>
    <t>39</t>
  </si>
  <si>
    <t>997221855</t>
  </si>
  <si>
    <t>-405777371</t>
  </si>
  <si>
    <t>Poznámka k položce:
Nánosy z koryta: 8,84 m3 * 2,0 = 17,68 t</t>
  </si>
  <si>
    <t>40</t>
  </si>
  <si>
    <t>997223845</t>
  </si>
  <si>
    <t>Poplatek za uložení stavebního odpadu na skládce (skládkovné) asfaltového bez obsahu dehtu zatříděného do Katalogu odpadů pod kódem 170 302</t>
  </si>
  <si>
    <t>1164515650</t>
  </si>
  <si>
    <t>Poznámka k položce:
Zfrézovaná vozovka: 33,47*0,06*2,2 = 4,41 t</t>
  </si>
  <si>
    <t>201 - 201 - Most ev.č. 07-27-01</t>
  </si>
  <si>
    <t xml:space="preserve">    2 - Zakládání</t>
  </si>
  <si>
    <t xml:space="preserve">    6 - Úpravy povrchů, podlahy a osazování výplní</t>
  </si>
  <si>
    <t>PSV - Práce a dodávky PSV</t>
  </si>
  <si>
    <t xml:space="preserve">    711 - Izolace proti vodě, vlhkosti a plynům</t>
  </si>
  <si>
    <t>113107153</t>
  </si>
  <si>
    <t>Odstranění podkladů nebo krytů strojně plochy jednotlivě přes 50 m2 do 200 m2 s přemístěním hmot na skládku na vzdálenost do 20 m nebo s naložením na dopravní prostředek z kameniva těženého, o tl. vrstvy přes 200 do 300 mm</t>
  </si>
  <si>
    <t>2090171886</t>
  </si>
  <si>
    <t xml:space="preserve">Poznámka k položce:
Odstranění vozovky v délce úpravy  - podkladní vrstvy tl. 290 mm
18,9*2,7+1,5*0,35+13,49*0,64+1,2*0,31+ 1,3*0,42+9,81*0,67+1,7*0,41 = 68,38 m2 </t>
  </si>
  <si>
    <t>113107182</t>
  </si>
  <si>
    <t>Odstranění podkladů nebo krytů strojně plochy jednotlivě přes 50 m2 do 200 m2 s přemístěním hmot na skládku na vzdálenost do 20 m nebo s naložením na dopravní prostředek živičných, o tl. vrstvy přes 50 do 100 mm</t>
  </si>
  <si>
    <t>1441283275</t>
  </si>
  <si>
    <t>Poznámka k položce:
Odstranění vozovky v délce úpravy  - živičné vrstvy tl. 80 mm
18,9*2,7+6,2*0,39 = 53,5 m2</t>
  </si>
  <si>
    <t>113107313</t>
  </si>
  <si>
    <t>Odstranění podkladů nebo krytů strojně plochy jednotlivě do 50 m2 s přemístěním hmot na skládku na vzdálenost do 3 m nebo s naložením na dopravní prostředek z kameniva těženého, o tl. vrstvy přes 200 do 300 mm</t>
  </si>
  <si>
    <t>-493326748</t>
  </si>
  <si>
    <t>Poznámka k položce:
Odstranění násypu z NK v průměrné tl. 0,33 m
7,07*4,0 – 2*0,4*0,2*7,07 = 27,15 m2</t>
  </si>
  <si>
    <t>115101202</t>
  </si>
  <si>
    <t>Čerpání vody na dopravní výšku do 10 m s uvažovaným průměrným přítokem přes 500 do 1 000 l/min</t>
  </si>
  <si>
    <t>hod</t>
  </si>
  <si>
    <t>-288627898</t>
  </si>
  <si>
    <t>Poznámka k položce:
Čerpání vody během provádění ochranných patek před opěrami
10 dní = 240 hod.</t>
  </si>
  <si>
    <t>122101101</t>
  </si>
  <si>
    <t>Odkopávky a prokopávky nezapažené  s přehozením výkopku na vzdálenost do 3 m nebo s naložením na dopravní prostředek v horninách tř. 1 a 2 do 100 m3</t>
  </si>
  <si>
    <t>-1092246003</t>
  </si>
  <si>
    <t>Poznámka k položce:
Odstranění humózní vrstvy zeminy v tl. 0,20m
0,5*1,37*5,2+1,36*0,97+4,17*0,5+3,76*1,95*1,3+ 1,27*0,65+4,17*1,97*1,2+0,5*(4,5+2 )*1,5 = 32,06 m2
32,06*0,20 = 6,40 m3</t>
  </si>
  <si>
    <t>131201101</t>
  </si>
  <si>
    <t>Hloubení nezapažených jam a zářezů s urovnáním dna do předepsaného profilu a spádu v hornině tř. 3 do 100 m3</t>
  </si>
  <si>
    <t>-393650833</t>
  </si>
  <si>
    <t xml:space="preserve">Poznámka k položce:
Výkopy - včetně rýhy pro drenáž
(6,9+6,65)*0,28*0,38 + (1,15+0,75)* (4,88+3,65)/4*2,95 + (0,73+1,07)*(4,75+3,8)/4*3,18 +0,5*4,17*1,25/2 + 1/6*4,8*1,25*1,25 +0,5*0,75*1,25 +1/6*3,15*1,5 *1,5 +0,5*1,63*1,25 + 1/6*1,53*1,11*1,11 + 0,75*3,72*0,2*0,27 + 0,5*2,09*1,12*1,12+ 0,5*2,14*2,14*2,11 +0,5*0,93*2,15*0,93 + 0,5*1,02*0,65*0,65+1,4*1,0*1,6+0,5*1,38*1,17+1/6*1,38*0,77*0,77+0,5*0,82*0,82*1,0*1,0+ 0,5*1,3*1,3*1,81 + 0,5*1,0*0,4*0,4 + 0,9*1*0,96*1,17+ 0,5*1,55*1,67*1,55 +0,5*1*1*2,4 + 0,5*1,13*0,6*0,6 + 1,76*1*1,81 +0,5*1,76*0,71*0,71 = 51,8 m3 
</t>
  </si>
  <si>
    <t>131203101</t>
  </si>
  <si>
    <t>Hloubení zapažených i nezapažených jam ručním nebo pneumatickým nářadím  s urovnáním dna do předepsaného profilu a spádu v horninách tř. 3 soudržných</t>
  </si>
  <si>
    <t>-1014543371</t>
  </si>
  <si>
    <t xml:space="preserve">Poznámka k položce:
Výkopy pro provedení opevnění kolem křídel a pod mostem a pročistění toku
0,5*0,35*(2,16+ 1,7+2,02 + 2,05) + 0,35*(0,5*(7,4+5,42)*1,45 +0,5*(7,2+5,42)*2,23) +0,5*0,8*(7,4+7,2) + 3 = 18,41 m3 </t>
  </si>
  <si>
    <t>1801807411</t>
  </si>
  <si>
    <t xml:space="preserve">Poznámka k položce:
odvoz zeminy z výkopů na skládku
6,4 + 51,8 + 18,41 = 76,61 m3 </t>
  </si>
  <si>
    <t>-1293882381</t>
  </si>
  <si>
    <t>Poznámka k položce:
Rozšíření násypové kuželu u křídla K1L vhodnou zeminou dle ČSN 736244</t>
  </si>
  <si>
    <t>-1743575874</t>
  </si>
  <si>
    <t>Poznámka k položce:
76,61 m3 * 2,0 = 153,22 t</t>
  </si>
  <si>
    <t>174101101</t>
  </si>
  <si>
    <t>Zásyp sypaninou z jakékoliv horniny  s uložením výkopku ve vrstvách se zhutněním jam, šachet, rýh nebo kolem objektů v těchto vykopávkách</t>
  </si>
  <si>
    <t>-1146186478</t>
  </si>
  <si>
    <t>Poznámka k položce:
Zásypy výkopů vhodnou zeminou
Líce křídel, výkopy pro gabiony, 
1/6*4,17*1,37*1,37 + 0,5*2,11*2,31*2,31 + 0,5*1,26*1,26*2,15+0,5*0,65*0,65*1 +1/6*1,38*0,82*0,82 +0,5*1,63*1,1*1,1 + 0,5* 1,81*1,7*1,7 + 0,5*1,13*1,7*1,7 + 0,5*1,67*1,8*1,8+  0,5*2,4*1*1+0,5*1,13*0,61*0,61 + 4,0 = 22,36 m3</t>
  </si>
  <si>
    <t>-326111851</t>
  </si>
  <si>
    <t>-1366324675</t>
  </si>
  <si>
    <t>Poznámka k položce:
Srovnání stavbou dotčených ploch</t>
  </si>
  <si>
    <t>1676939027</t>
  </si>
  <si>
    <t xml:space="preserve">Poznámka k položce:
6,6*2,5+7,66*1,5+7,1*1,2+6,3*1,5 = 45,96 m2 </t>
  </si>
  <si>
    <t>2121129588</t>
  </si>
  <si>
    <t>182301122</t>
  </si>
  <si>
    <t>Rozprostření a urovnání ornice ve svahu sklonu přes 1:5 při souvislé ploše do 500 m2, tl. vrstvy přes 100 do 150 mm</t>
  </si>
  <si>
    <t>-1110133744</t>
  </si>
  <si>
    <t xml:space="preserve">Poznámka k položce:
Ohumusování svahů
6,6*2,5+7,66*1,5+7,1*1,2+6,3*1,5 = 45,96 m2 </t>
  </si>
  <si>
    <t>R585</t>
  </si>
  <si>
    <t>ornice včetně dovozu</t>
  </si>
  <si>
    <t>-2125944065</t>
  </si>
  <si>
    <t>Poznámka k položce:
45,96 m2 * 0,15 = 6,9 m3</t>
  </si>
  <si>
    <t>Zakládání</t>
  </si>
  <si>
    <t>211531111</t>
  </si>
  <si>
    <t xml:space="preserve">Výplň kamenivem do rýh odvodňovacích žeber nebo trativodů  bez zhutnění, s úpravou povrchu výplně kamenivem hrubým drceným </t>
  </si>
  <si>
    <t>-436819105</t>
  </si>
  <si>
    <t>Poznámka k položce:
Zásyp rýhy drenáže  štěrkodrtí frakce 0-32; tl. 0,18 m
13,55*0,4 = 5,42 m2* 0,18 = 0,98 m3</t>
  </si>
  <si>
    <t>212792211</t>
  </si>
  <si>
    <t>Odvodnění mostní opěry z plastových trub drenážní potrubí flexibilní DN 100</t>
  </si>
  <si>
    <t>-938493082</t>
  </si>
  <si>
    <t>Poznámka k položce:
Drenáž za přechodovou deskou DN 100 
(2,9 +3,8) = 6,7 m</t>
  </si>
  <si>
    <t>212792311R</t>
  </si>
  <si>
    <t>Odvodnění mostní opěry z plastových trub potrubí PVC DN 120</t>
  </si>
  <si>
    <t>2068542555</t>
  </si>
  <si>
    <t>Poznámka k položce:
Plastové potrubí PVC DN 120
4,1+2,9 = 7,0 m</t>
  </si>
  <si>
    <t>212972112</t>
  </si>
  <si>
    <t>Opláštění drenážních trub filtrační textilií DN 100</t>
  </si>
  <si>
    <t>-976917469</t>
  </si>
  <si>
    <t xml:space="preserve">Poznámka k položce:
(2,9 +3,8) = 6,7 m   </t>
  </si>
  <si>
    <t>213311113</t>
  </si>
  <si>
    <t>Polštáře zhutněné pod základy  z kameniva hrubého drceného</t>
  </si>
  <si>
    <t>-913556706</t>
  </si>
  <si>
    <t>Poznámka k položce:
ŠD polštář fr. 0-32 tl. 0,30 m, hutněný po vrstvách max. tl. 0,15 m
Pod přechodovou deskou 
3,9*2,9-1,05*0,5 + 3,9*3,4 – 1,69*0,5-1,72*0,5 =  22,34 m2 * 0,3 = 6,7 m3
Pod gabiony 
2*1,4*1*0,2 + 1*1,4*0,45+1*1,4*0,58+1*1,4*0,36 =  2,51 m3
Celkem: 9,21 m3</t>
  </si>
  <si>
    <t>317171126</t>
  </si>
  <si>
    <t>Kotvení monolitického betonu římsy do mostovky  kotvou do vývrtu</t>
  </si>
  <si>
    <t>-1724491955</t>
  </si>
  <si>
    <t>54879202</t>
  </si>
  <si>
    <t>kotva do vývrtu pro kotvení mostní  římsy</t>
  </si>
  <si>
    <t>2093265500</t>
  </si>
  <si>
    <t>317321118</t>
  </si>
  <si>
    <t>Římsy ze železového betonu  C 30/37</t>
  </si>
  <si>
    <t>-670359580</t>
  </si>
  <si>
    <t>Poznámka k položce:
Beton C30/37-XF4
0,25*0,55*(9,81+13,49) = 3,2 m3</t>
  </si>
  <si>
    <t>317353121</t>
  </si>
  <si>
    <t>Bednění mostní římsy  zřízení všech tvarů</t>
  </si>
  <si>
    <t>397732574</t>
  </si>
  <si>
    <t>Poznámka k položce:
(13,49+9,81)*(0,17+0,27+0,09+0,15) = 15,84 m2</t>
  </si>
  <si>
    <t>317353221</t>
  </si>
  <si>
    <t>Bednění mostní římsy  odstranění všech tvarů</t>
  </si>
  <si>
    <t>-1568901425</t>
  </si>
  <si>
    <t>317361116</t>
  </si>
  <si>
    <t>Výztuž mostních železobetonových říms  z betonářské oceli 10 505 (R) nebo BSt 500</t>
  </si>
  <si>
    <t>823522916</t>
  </si>
  <si>
    <t>327215112</t>
  </si>
  <si>
    <t>Opěrné zdi z drátokamenných gravitačních konstrukcí (gabionů) z lomového kamene neupraveného výplňového na sucho ze splétané dvouzákrutové ocelové sítě s povrchovou úpravou galfan s poplastováním</t>
  </si>
  <si>
    <t>-1235150934</t>
  </si>
  <si>
    <t>Poznámka k položce:
1x1x1 m - 6 ks = 6,0 m3
1x1x0,5 m - 3 ks = 1,5 m3
Celkem: 7,5 m3</t>
  </si>
  <si>
    <t>334323218</t>
  </si>
  <si>
    <t>Mostní křídla a závěrné zídky z betonu železového C 30/37</t>
  </si>
  <si>
    <t>-1186998969</t>
  </si>
  <si>
    <t>Poznámka k položce:
Nová/nadbetonovaná křídla
Beton C30/37-XF2
(0,75*0,92+0,43*0,29+0,37*0,1)*4,55 + (0,75*1,1+0,43*0,27+0,09*0,3)* 1,84 + (0,89*0,34+0,43*0,34)*1,16 + (0,75*0,89+0,43*0,29 +0,2*0,35)*1,57 = 7,53 m3
+ rezerva 1,0 m3 – není znám stav křídel pod terénem
Celkem 8,53 m3</t>
  </si>
  <si>
    <t>334352111</t>
  </si>
  <si>
    <t>Bednění mostních křídel a závěrných zídek ze systémového bednění  zřízení z překližek</t>
  </si>
  <si>
    <t>-1693123009</t>
  </si>
  <si>
    <t>Poznámka k položce:
2*(0,75*0,92+0,43*0,29+0,37*0,1)+1,2*4,66+(1,22+0,1)*4,44 +  2*(0,75*1,1+0,43*0,27+0,09*0,3) + 1,36*1,74+(1,37+0,1)*1,94  +2*(0,88*0,34+0,43*0,34)+ 0,65*1,03 +(0,67+0,15)*1,27 +2*(0,75*0,89+0,43*0,29 +0,2*0,35) + 1,68*1,15  + (1,45+0,2)*1,17 = 28,50 m2</t>
  </si>
  <si>
    <t>334352211</t>
  </si>
  <si>
    <t>Bednění mostních křídel a závěrných zídek ze systémového bednění  odstranění z překližek</t>
  </si>
  <si>
    <t>-1119388101</t>
  </si>
  <si>
    <t>334361226</t>
  </si>
  <si>
    <t>Výztuž betonářská mostních konstrukcí  opěr, úložných prahů, křídel, závěrných zídek, bloků ložisek, pilířů a sloupů z oceli 10 505 (R) nebo BSt 500 křídel, závěrných zdí</t>
  </si>
  <si>
    <t>1024244496</t>
  </si>
  <si>
    <t>339921112</t>
  </si>
  <si>
    <t>Osazování palisád  betonových jednotlivých se zabetonováním výšky palisády přes 500 do 1000 mm</t>
  </si>
  <si>
    <t>1468182292</t>
  </si>
  <si>
    <t>Poznámka k položce:
Betonová palisáda 100 mm; výšky 0,6 m
0,9 m</t>
  </si>
  <si>
    <t>59228408</t>
  </si>
  <si>
    <t>palisáda tyčová hranatá betonová přírodní 11x11x60 cm</t>
  </si>
  <si>
    <t>-2118290742</t>
  </si>
  <si>
    <t>421321108</t>
  </si>
  <si>
    <t>Mostní železobetonové nosné konstrukce deskové nebo klenbové, trámové, ostatní  deskové přechodové, z betonu C 30/37</t>
  </si>
  <si>
    <t>2121918091</t>
  </si>
  <si>
    <t>Poznámka k položce:
Beton C30/37-XF2
(4,26*0,34 + 0,28*0,43 +0,23*0,43)*7,07  + (2,45+2,41)*3,09*0,34  = 16,9 m3</t>
  </si>
  <si>
    <t>421351112</t>
  </si>
  <si>
    <t>Bednění deskových konstrukcí mostů z betonu železového nebo předpjatého  zřízení boků přechodové desky</t>
  </si>
  <si>
    <t>1195840477</t>
  </si>
  <si>
    <t>Poznámka k položce:
Bednění nové nosné konstrukce
(0,66+0,28+0,13)*7,08 + (0,24+0,61+0,13)*7,14  + 0,33*(2,51+2,45)+0,38*(2,07+1,4)+0,3*1,34 = 17,93 m2</t>
  </si>
  <si>
    <t>421351212</t>
  </si>
  <si>
    <t>Bednění deskových konstrukcí mostů z betonu železového nebo předpjatého  odstranění boků přechodové desky</t>
  </si>
  <si>
    <t>1996380999</t>
  </si>
  <si>
    <t>421361216</t>
  </si>
  <si>
    <t>Výztuž deskových konstrukcí  z betonářské oceli 10 505 (R) nebo BSt 500 přechodové desky</t>
  </si>
  <si>
    <t>-315465588</t>
  </si>
  <si>
    <t>451313521</t>
  </si>
  <si>
    <t>Podkladní vrstva z betonu prostého pod dlažbu se zvýšenými nároky na prostředí tl. přes 100 do 150 mm</t>
  </si>
  <si>
    <t>393795432</t>
  </si>
  <si>
    <t>Poznámka k položce:
Podklad pod kamennou dlažbu u křídel
4*1*0,5 = 2,0 m2</t>
  </si>
  <si>
    <t>41</t>
  </si>
  <si>
    <t>451315113</t>
  </si>
  <si>
    <t>Podkladní a výplňové vrstvy z betonu prostého  tloušťky do 100 mm, z betonu C 8/10</t>
  </si>
  <si>
    <t>-532103458</t>
  </si>
  <si>
    <t xml:space="preserve">Poznámka k položce:
Podkladní beton pod přechodovou deskou C8/10 – X0; tl. 0,10 m
3,2*2,45 + 0,15*2,07 + 3,2*2,72 – 0,15*(1,69+1,72) = 16,34 m2 </t>
  </si>
  <si>
    <t>42</t>
  </si>
  <si>
    <t>-681143618</t>
  </si>
  <si>
    <t>Poznámka k položce:
Pískové lože tl. 0,15 m pod drenáž  
13,55 * 0,35  = 4,74 m3 * 0,15 = 0,71 m3</t>
  </si>
  <si>
    <t>43</t>
  </si>
  <si>
    <t>457451122</t>
  </si>
  <si>
    <t>Ochranná betonová vrstva na izolaci přesýpaných objektů  tloušťky 60 mm s vyhlazením povrchu z prostého betonu C 20/25</t>
  </si>
  <si>
    <t>-993856969</t>
  </si>
  <si>
    <t xml:space="preserve">Poznámka k položce:
Ochranná vrstva izolace na NK beton C20/25 v tl. 50 mm
3,4*7,07+2,45*3,1 + 2,38*3,1 +0,46*(4,66+1,09) + 0,4*1,79 +0,55*1,63 = 43,27 m2 </t>
  </si>
  <si>
    <t>44</t>
  </si>
  <si>
    <t>458501112</t>
  </si>
  <si>
    <t>Výplňové klíny za opěrou z kameniva hutněného po vrstvách  drceného</t>
  </si>
  <si>
    <t>1960616156</t>
  </si>
  <si>
    <t>Poznámka k položce:
Štěrkodrť fr. 0-32
- Zásyp po obvodu přechodových desek
1,1*3,2 + 2,07*0,75 + 1,1*3,85+0,7*(1,35+1,4) = 11,24 m2 * 0,45 = 5,06 m3
- Přechodové klíny za opěrami
0,23*4,3*3,0+0,5*1,17*2,5+0,4*3,72*0,3+0,52*1,2*(1,63+1,72)+ 0,23*4,3*3,5 + 0,3*1,72*0,4+0,5*1,76*0,8*0,8 +0,5*0,6*1,0*0,6= 11,37 m3
Celkem: 16,43 m3</t>
  </si>
  <si>
    <t>45</t>
  </si>
  <si>
    <t>461211111</t>
  </si>
  <si>
    <t>Patka z lomového kamene upraveného  na maltu MC 10, s vyspárováním maltou MCS, s dlažbovitou úpravou povrchu a s vypracováním horní hrany, plocha průřezu patky do 0,40 m2</t>
  </si>
  <si>
    <t>-1842897851</t>
  </si>
  <si>
    <t>Poznámka k položce:
Záhozová patka 0,5/0,8 m
Hmotnost kamene min. 80 -200 kg s atestem pro vodní stavby
0,5*0,8*(7,41+7,08) = 5,8 m3</t>
  </si>
  <si>
    <t>46</t>
  </si>
  <si>
    <t>463211152</t>
  </si>
  <si>
    <t>Rovnanina z lomového kamene neupraveného pro podélné i příčné objekty objemu přes 3 m3 z kamene tříděného, s urovnáním líce a vyklínováním spár úlomky kamene hmotnost jednotlivých kamenů přes 80 do 200 kg</t>
  </si>
  <si>
    <t>-1217706239</t>
  </si>
  <si>
    <t>Poznámka k položce:
0,5*(7,41+5,12)*1,51+0,5*(7,08+5,12)*2,03 + 0,5*(7,3+3,38+2,78+3,0) = 30,07 m2
30,07*0,35 = 10,52 m3</t>
  </si>
  <si>
    <t>47</t>
  </si>
  <si>
    <t>465511511</t>
  </si>
  <si>
    <t>Dlažba z lomového kamene upraveného vodorovná nebo plocha ve sklonu do 1:2 s dodáním hmot do malty MC 10, s vyplněním spár maltou MC 10 a s vyspárováním maltou MCS v ploše do 20 m2, tl. 200 mm</t>
  </si>
  <si>
    <t>-1044599626</t>
  </si>
  <si>
    <t>Poznámka k položce:
Kamenná dlažba do betonu, celk. tl. 350mm - u křídel
4*1*0,5 = 2,0 m2</t>
  </si>
  <si>
    <t>48</t>
  </si>
  <si>
    <t>564851115</t>
  </si>
  <si>
    <t>Podklad ze štěrkodrti ŠD  s rozprostřením a zhutněním, po zhutnění tl. 190 mm</t>
  </si>
  <si>
    <t>-775893018</t>
  </si>
  <si>
    <t>Poznámka k položce:
Podkladní vrstva vozovky ŠDA v průměrné tl. 190 mm na Nk
7,07*3,4 = 24,04 m2</t>
  </si>
  <si>
    <t>49</t>
  </si>
  <si>
    <t>1729629481</t>
  </si>
  <si>
    <t>Poznámka k položce:
Podkladní vrstva vozovky ŠDA tl. 250 mm mimo Nk
3,75*3,3+6,13*3,5+1,95*3,2 – 0,05*(4,53+1,87+1,17+1,55)= 39,61 m2</t>
  </si>
  <si>
    <t>50</t>
  </si>
  <si>
    <t>564921411</t>
  </si>
  <si>
    <t>Podklad nebo podsyp z asfaltového recyklátu  s rozprostřením a zhutněním, po zhutnění tl. 60 mm</t>
  </si>
  <si>
    <t>-689045821</t>
  </si>
  <si>
    <t>Poznámka k položce:
Podkladní vrstva R-MAT tl. 60mm
3,75*3,2+13,2*3,5+1,95*3= 64,05 m2</t>
  </si>
  <si>
    <t>51</t>
  </si>
  <si>
    <t>569851111</t>
  </si>
  <si>
    <t>Zpevnění krajnic nebo komunikací pro pěší  s rozprostřením a zhutněním, po zhutnění štěrkodrtí tl. 150 mm</t>
  </si>
  <si>
    <t>490713907</t>
  </si>
  <si>
    <t>Poznámka k položce:
Obnova krajnice v délce úpravy - štěrkodrt fr. 0-32 tl. 0,15 m
(0,5+4,55+1,69+2,85)*0,5 = 4,8 m2</t>
  </si>
  <si>
    <t>52</t>
  </si>
  <si>
    <t>573191111</t>
  </si>
  <si>
    <t>Postřik infiltrační kationaktivní emulzí v množství 1,00 kg/m2</t>
  </si>
  <si>
    <t>1042348465</t>
  </si>
  <si>
    <t>Poznámka k položce:
39,61+24,04 +0,05*(13,49+9,81) = 64,82 m2</t>
  </si>
  <si>
    <t>53</t>
  </si>
  <si>
    <t>573231108</t>
  </si>
  <si>
    <t>Postřik spojovací PS bez posypu kamenivem ze silniční emulze, v množství 0,50 kg/m2</t>
  </si>
  <si>
    <t>759290859</t>
  </si>
  <si>
    <t>Poznámka k položce:
3,75*3,2+13,2*3,5+1,95*3= 64,05 m2</t>
  </si>
  <si>
    <t>54</t>
  </si>
  <si>
    <t>1468532550</t>
  </si>
  <si>
    <t>Poznámka k položce:
Obrusná vrstva krytu ACO 11 tl. 60mm
3,75*3,2+13,2*3,5+1,95*3= 64,05 m2</t>
  </si>
  <si>
    <t>Úpravy povrchů, podlahy a osazování výplní</t>
  </si>
  <si>
    <t>55</t>
  </si>
  <si>
    <t>628611131</t>
  </si>
  <si>
    <t>Nátěr mostních betonových konstrukcí  akrylátový na siloxanové a plasticko-elastické bázi 2x ochranný pružný OS-C (OS 4)</t>
  </si>
  <si>
    <t>1319640199</t>
  </si>
  <si>
    <t>Poznámka k položce:
Nátěr stávající spodní stavby – opěry a boky křídel
Sjednocují hydrofobní protikarbonatační nátěr
4,12*2,34+4,12*1,84  - 0,23*8*(0,4+0,32) + 0,5*2,3*1,75+ 0,5*1,54*1,8 +0,5*1,9*1,32 + 0,5*(2,56+0,4)*2,05 = 23,58 m2</t>
  </si>
  <si>
    <t>56</t>
  </si>
  <si>
    <t>R628611</t>
  </si>
  <si>
    <t>Nátěr mostních betonových konstrukcí  vápnem</t>
  </si>
  <si>
    <t>-905339253</t>
  </si>
  <si>
    <t>Poznámka k položce:
Nátěr NK – podhled a boky
5,53*(2*0,09+0,17+3*0,92+4*0,23+8*0,4+0,15) = 40,81 m2</t>
  </si>
  <si>
    <t>57</t>
  </si>
  <si>
    <t>911111111</t>
  </si>
  <si>
    <t>Montáž zábradlí ocelového  zabetonovaného</t>
  </si>
  <si>
    <t>175894763</t>
  </si>
  <si>
    <t>Poznámka k položce:
Silniční zábradlí včetně kotvení do betonových patek v gabionech
3*2 = 6,0 m</t>
  </si>
  <si>
    <t>58</t>
  </si>
  <si>
    <t>R316866</t>
  </si>
  <si>
    <t>silniční dvoumadlové zábradlí včetně povrchové úpravy</t>
  </si>
  <si>
    <t>-926853628</t>
  </si>
  <si>
    <t xml:space="preserve">Poznámka k položce:
silniční dvoumadlové zábradlí v. 1,10 m včetně povrchové úpravy (zinkování ponorem s nátěrem)   </t>
  </si>
  <si>
    <t>59</t>
  </si>
  <si>
    <t>911121111</t>
  </si>
  <si>
    <t>Montáž zábradlí ocelového  přichyceného vruty do betonového podkladu</t>
  </si>
  <si>
    <t>460385807</t>
  </si>
  <si>
    <t>Poznámka k položce:
Ocelové mostní zábradlí na NK a křídlech, včetně kotvení a podlití kotevních desek
13,49+9,81 = 23,30 m</t>
  </si>
  <si>
    <t>60</t>
  </si>
  <si>
    <t>R316865</t>
  </si>
  <si>
    <t xml:space="preserve">mostní zábradlí včetně povrchové úpravy   </t>
  </si>
  <si>
    <t>-34864155</t>
  </si>
  <si>
    <t xml:space="preserve">Poznámka k položce:
mostní zábradlí se svislou výplní, v. 1,10 m včetně povrchové úpravy (zinkování ponorem s nátěrem)   </t>
  </si>
  <si>
    <t>61</t>
  </si>
  <si>
    <t>914111111</t>
  </si>
  <si>
    <t>Montáž svislé dopravní značky základní  velikosti do 1 m2 objímkami na sloupky nebo konzoly</t>
  </si>
  <si>
    <t>-582066432</t>
  </si>
  <si>
    <t>Poznámka k položce:
2x B13
2x IS 15a</t>
  </si>
  <si>
    <t>62</t>
  </si>
  <si>
    <t>40444101</t>
  </si>
  <si>
    <t>značka dopravní svislá zákazová B FeZn JAC 500 mm</t>
  </si>
  <si>
    <t>-572759033</t>
  </si>
  <si>
    <t>Poznámka k položce:
2x značky B13 "15 t"
na samostatné sloupky</t>
  </si>
  <si>
    <t>63</t>
  </si>
  <si>
    <t>40444295</t>
  </si>
  <si>
    <t>značka dopravní svislá FeZn NK 1000 x 500 mm (IS 14, 12a, 12b, E11)</t>
  </si>
  <si>
    <t>767626159</t>
  </si>
  <si>
    <t>Poznámka k položce:
2x značky IS 15a "Lutyňka"
na sloupky s evidenčním číslem</t>
  </si>
  <si>
    <t>64</t>
  </si>
  <si>
    <t>914112111</t>
  </si>
  <si>
    <t>Tabulka s označením evidenčního čísla mostu  na sloupek</t>
  </si>
  <si>
    <t>893952668</t>
  </si>
  <si>
    <t>Poznámka k položce:
včetně sloupku</t>
  </si>
  <si>
    <t>65</t>
  </si>
  <si>
    <t>914511112</t>
  </si>
  <si>
    <t>Montáž sloupku dopravních značek  délky do 3,5 m do hliníkové patky</t>
  </si>
  <si>
    <t>474523019</t>
  </si>
  <si>
    <t>66</t>
  </si>
  <si>
    <t>40445225</t>
  </si>
  <si>
    <t>sloupek Zn pro dopravní značku D 60mm v 350mm</t>
  </si>
  <si>
    <t>-620551023</t>
  </si>
  <si>
    <t>67</t>
  </si>
  <si>
    <t>40445240</t>
  </si>
  <si>
    <t>patka hliníková pro sloupek D 60 mm</t>
  </si>
  <si>
    <t>220421732</t>
  </si>
  <si>
    <t>68</t>
  </si>
  <si>
    <t>40445256</t>
  </si>
  <si>
    <t>svorka upínací na sloupek dopravní značky D 60mm</t>
  </si>
  <si>
    <t>-1220545431</t>
  </si>
  <si>
    <t>69</t>
  </si>
  <si>
    <t>40445253</t>
  </si>
  <si>
    <t>víčko plastové na sloupek D 60mm</t>
  </si>
  <si>
    <t>1222683411</t>
  </si>
  <si>
    <t>70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</si>
  <si>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</si>
  <si>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</si>
  <si>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-1930514032</t>
  </si>
  <si>
    <t>Poznámka k položce:
4*1 = 4 m</t>
  </si>
  <si>
    <t>71</t>
  </si>
  <si>
    <t>59217031</t>
  </si>
  <si>
    <t>obrubník betonový silniční 100 x 15 x 25 cm</t>
  </si>
  <si>
    <t>-1381773693</t>
  </si>
  <si>
    <t>72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</si>
  <si>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</si>
  <si>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</si>
  <si>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-240795557</t>
  </si>
  <si>
    <t>Poznámka k položce:
4*0,4 = 1,6 m</t>
  </si>
  <si>
    <t>73</t>
  </si>
  <si>
    <t>59217017</t>
  </si>
  <si>
    <t>obrubník betonový chodníkový 100x10x25 cm</t>
  </si>
  <si>
    <t>-97420328</t>
  </si>
  <si>
    <t>74</t>
  </si>
  <si>
    <t>329711848</t>
  </si>
  <si>
    <t>Poznámka k položce:
Začátek a konec úpravy; nad koncem přechodových desek; podél odrazených pruhů
2,77+2,7+3,19+3,28+13,49+9,81= 35,24 m</t>
  </si>
  <si>
    <t>75</t>
  </si>
  <si>
    <t>919726123</t>
  </si>
  <si>
    <t>Geotextilie netkaná pro ochranu, separaci nebo filtraci měrná hmotnost přes 300 do 500 g/m2</t>
  </si>
  <si>
    <t>-1260505478</t>
  </si>
  <si>
    <t>Poznámka k položce:
Ochrana nátěrů a izolace na rubech křídel a gabionů
1,81*4,66+1,97*1,73+ 1,31*1,03 + 1,77*1,68 + 8,13 +2*1*1+3*1,5*1 + 2*1+2*1,5*1  + 2*7,07*0,25 = 39,34 m2</t>
  </si>
  <si>
    <t>76</t>
  </si>
  <si>
    <t>377114094</t>
  </si>
  <si>
    <t>Poznámka k položce:
Řezání hl.60 mm
- Řezaná spára ve vozovce na začátku a konci úpravy MK
2,73+2,70 = 5,43 m
- Řezaná spára v krytu vozovky 15x60 nad koncem přechodových desek
3,19+3,28 = 6,47 m
Celkem: 11,9 m</t>
  </si>
  <si>
    <t>77</t>
  </si>
  <si>
    <t>931992111</t>
  </si>
  <si>
    <t>Výplň dilatačních spár z polystyrenu  pěnového, tloušťky do 20 mm</t>
  </si>
  <si>
    <t>1967970055</t>
  </si>
  <si>
    <t xml:space="preserve">Poznámka k položce:
- Separační vrstva na NK a mezi přechodovou deskou a ruby křídel – polystyren tl. 10 mm
4,12*(0,1+0,5) + 4,12*(0,1+0,5)+ 4,0*5,53 + (3,1+1,7)*0,32 + (1,05+1,7)*0,38 = 29,65 m2
- Dilatační spáry ve spodní stavbě a římsách – pěnový polystyren tl. 20mm
0,78*0,92+0,43*0,29+0,37*0,14 +0,78*1,1+0,43*0,27+0,10*0,3 + 0,92*0,34+0,43*0,34 +0,78*0,89+0,43*0,29 +0,18*0,35)+ 4*0,25*0,57 = 3,81 m2
Celkem: 33,46 m2
</t>
  </si>
  <si>
    <t>78</t>
  </si>
  <si>
    <t>931994142</t>
  </si>
  <si>
    <t>Těsnění spáry betonové konstrukce pásy, profily, tmely  tmelem polyuretanovým spáry dilatační do 4,0 cm2</t>
  </si>
  <si>
    <t>2057319548</t>
  </si>
  <si>
    <t>Poznámka k položce:
Římsy, dilatace NK a spodní stavby a vrubové klouby
4*(0,15+0,55+0,27+0,17) + 0,67+0,64+0,64+0,58+0,13*3+0,18  + 8*0,25 = 9,66 m</t>
  </si>
  <si>
    <t>79</t>
  </si>
  <si>
    <t>962041211</t>
  </si>
  <si>
    <t>Bourání mostních konstrukcí zdiva a pilířů z prostého betonu</t>
  </si>
  <si>
    <t>1204591194</t>
  </si>
  <si>
    <t xml:space="preserve">Poznámka k položce:
Ubourání betonových křídel K1P;K2P a K2L
0,75*(4,6*1,04 + 1,84*0,91 +1,6*0,67) = 5,65 m3 </t>
  </si>
  <si>
    <t>80</t>
  </si>
  <si>
    <t>963051111</t>
  </si>
  <si>
    <t>Bourání mostních konstrukcí nosných konstrukcí ze železového betonu</t>
  </si>
  <si>
    <t>1417019985</t>
  </si>
  <si>
    <t>Poznámka k položce:
Ruční bourání ŽB konstrukcí – římsy na NK a křídle K1L
0,18*0,4*8,3+0,16*0,4*7,07 + 0,22*0,4*1,8 = 1,21 m3</t>
  </si>
  <si>
    <t>81</t>
  </si>
  <si>
    <t>966006132</t>
  </si>
  <si>
    <t>Odstranění dopravních nebo orientačních značek se sloupkem  s uložením hmot na vzdálenost do 20 m nebo s naložením na dopravní prostředek, se zásypem jam a jeho zhutněním s betonovou patkou</t>
  </si>
  <si>
    <t>-229652789</t>
  </si>
  <si>
    <t>Poznámka k položce:
Odstranění stávajících značek včetně odvozu
2 ks B13 - zatížitelnost</t>
  </si>
  <si>
    <t>82</t>
  </si>
  <si>
    <t>966075212</t>
  </si>
  <si>
    <t>Demontáž částí ocelového zábradlí mostů svařovaného nebo šroubovaného, hmotnosti přes 50 kg</t>
  </si>
  <si>
    <t>-298881273</t>
  </si>
  <si>
    <t>Poznámka k položce:
Odstranění ocelového zábradlí na mostě a na křídlech
15,4+14,13 = 29,53 m*12 kg /m = 354 kg
Odvoz do šrotu nebo k dalšímu využití</t>
  </si>
  <si>
    <t>83</t>
  </si>
  <si>
    <t>977141132</t>
  </si>
  <si>
    <t>Vrty pro kotvy do betonu  s vyplněním epoxidovým tmelem, průměru 32 mm, hloubky 220 mm</t>
  </si>
  <si>
    <t>388539247</t>
  </si>
  <si>
    <t>Poznámka k položce:
Vrty pro kotvení říms</t>
  </si>
  <si>
    <t>84</t>
  </si>
  <si>
    <t>977151122</t>
  </si>
  <si>
    <t>Jádrové vrty diamantovými korunkami do stavebních materiálů (železobetonu, betonu, cihel, obkladů, dlažeb, kamene) průměru přes 120 do 130 mm</t>
  </si>
  <si>
    <t>-629697754</t>
  </si>
  <si>
    <t>Poznámka k položce:
Jádrový vývrt průměru 130 mm; křídlem pro uložení potrubí DN 120</t>
  </si>
  <si>
    <t>85</t>
  </si>
  <si>
    <t>985111221</t>
  </si>
  <si>
    <t>Otlučení nebo odsekání vrstev betonu líce kleneb a podhledů, tloušťka odsekané vrstvy do 80 mm</t>
  </si>
  <si>
    <t>1291064238</t>
  </si>
  <si>
    <t>Poznámka k položce:
Ruční odstranění nesoudržných částí betonů na NK
Předpoklad 10% z plochy podhledu NK v tl. 50 mm
5,53*(2*0,09+0,17+3*0,92+4*0,23+8*0,4+0,15)*0,10 = 4,08 m2</t>
  </si>
  <si>
    <t>86</t>
  </si>
  <si>
    <t>985121122</t>
  </si>
  <si>
    <t>Tryskání degradovaného betonu stěn, rubu kleneb a podlah vodou pod tlakem přes 300 do 1 250 barů</t>
  </si>
  <si>
    <t>-244307714</t>
  </si>
  <si>
    <t xml:space="preserve">Poznámka k položce:
Očistění betonových povrchů tlakovou vodou 500 bar - vodorovné plochy NK, opěry a křídla před betonáží nových částí
7,07*4+0,75*(1,15+4,6+1,84+1,60) = 35,17 m2   </t>
  </si>
  <si>
    <t>87</t>
  </si>
  <si>
    <t>985121222</t>
  </si>
  <si>
    <t>Tryskání degradovaného betonu líce kleneb a podhledů vodou pod tlakem přes 300 do 1 250 barů</t>
  </si>
  <si>
    <t>-868807904</t>
  </si>
  <si>
    <t>Poznámka k položce:
Očistění tlakovou vodou 500 bar:
- podhled a boky NK
5,53*(2*0,09+0,17+3*0,92+4*0,23+8*0,4+0,15) = 40,81 m2
- opěry a boky křídel
4,12*2,34+4,12*1,84  - 0,23*8*(0,4+0,32) + 0,5*2,3*1,75+ 0,5*1,54*1,8 +0,5*1,9*1,32 + 0,5*(2,56+0,4)*2,05 = 23,58 m2
Celkem: 64,39 m2</t>
  </si>
  <si>
    <t>88</t>
  </si>
  <si>
    <t>985311120</t>
  </si>
  <si>
    <t>Reprofilace betonu sanačními maltami na cementové bázi ručně stěn, tloušťky přes 90 do 100 mm</t>
  </si>
  <si>
    <t>-2026836769</t>
  </si>
  <si>
    <t>Poznámka k položce:
Dobetonování nebo sanace boků opěr - odtržené části u křídel K2P a K2L
0,49*0,75+ 0,54*0,75= 0,77 m2
Výztuž je započtena do výztuže křídel</t>
  </si>
  <si>
    <t>89</t>
  </si>
  <si>
    <t>985321111</t>
  </si>
  <si>
    <t>Ochranný nátěr betonářské výztuže 1 vrstva tloušťky 1 mm na cementové bázi stěn, líce kleneb a podhledů</t>
  </si>
  <si>
    <t>1764683427</t>
  </si>
  <si>
    <t>Poznámka k položce:
Očištění obnažené výztuže a pasivační nátěr na bázi cementu
Odhad 2%plochy
5,53*(2*0,09+0,17+3*0,92+4*0,23+8*0,4+0,15)*0,02= 0,8 m2</t>
  </si>
  <si>
    <t>90</t>
  </si>
  <si>
    <t>985331213</t>
  </si>
  <si>
    <t>Dodatečné vlepování betonářské výztuže včetně vyvrtání a vyčištění otvoru chemickou maltou průměr výztuže 12 mm</t>
  </si>
  <si>
    <t>-1713698732</t>
  </si>
  <si>
    <t>Poznámka k položce:
Vrty D=16mm do betonu – oprava povrchu opěr u křídel K2P a K2L
Vlepení trnů D=12mm chemickou kotvou
2*4*0,2  = 1,6 m
Kotevní trny jsou zahrnuty do výztuže křídel</t>
  </si>
  <si>
    <t>91</t>
  </si>
  <si>
    <t>985331215</t>
  </si>
  <si>
    <t>Dodatečné vlepování betonářské výztuže včetně vyvrtání a vyčištění otvoru chemickou maltou průměr výztuže 16 mm</t>
  </si>
  <si>
    <t>-812381355</t>
  </si>
  <si>
    <t>Poznámka k položce:
Vrty D=20mm do betonu – spřažení křídel
Vlepení trnů D=16mm chemickou kotvou
2*(11+4+5+5)* 0,4  = 20,0 m
Kotevní trny jsou zahrnuty do výztuže křídel</t>
  </si>
  <si>
    <t>92</t>
  </si>
  <si>
    <t>985331217</t>
  </si>
  <si>
    <t>Dodatečné vlepování betonářské výztuže včetně vyvrtání a vyčištění otvoru chemickou maltou průměr výztuže 20 mm</t>
  </si>
  <si>
    <t>-1614019545</t>
  </si>
  <si>
    <t>Poznámka k položce:
Vrty D=25mm do betonu – vrubové klouby nové desky
Vlepení trnů D=20mm chemickou kotvou
(10+10)*0,95 = 19,0 m
Kotevní trny jsou zahrnuty do výztuže nosné konstrukce</t>
  </si>
  <si>
    <t>93</t>
  </si>
  <si>
    <t>R9361112</t>
  </si>
  <si>
    <t xml:space="preserve">Drobné doplňkové konstrukce kovové   </t>
  </si>
  <si>
    <t>-287661436</t>
  </si>
  <si>
    <t>Poznámka k položce:
Zámečnické výrobky – kotvení říms
Kotevní třmen (~cca 6,0 kg/třmen): (15+11)*6,0 = 156 kg</t>
  </si>
  <si>
    <t>94</t>
  </si>
  <si>
    <t>R94111</t>
  </si>
  <si>
    <t>Lešení</t>
  </si>
  <si>
    <t>1923489308</t>
  </si>
  <si>
    <t>Poznámka k položce:
Lešení pod mostem
7*4*1,0 = 28,0 m3</t>
  </si>
  <si>
    <t>95</t>
  </si>
  <si>
    <t>1261844144</t>
  </si>
  <si>
    <t>Poznámka k položce:
Odvoz na skládku a do šrotu
Ocelové zábradlí – do šrotu: 0,35 t
Živice: 53,5 m2 *0,08 = 4,28 m3 * 2,5 = 10,63 t 
Kamenivo: (68,38 *0,29 + 27,15*0,33) * 2,0 = 57,58 t
Beton: 5,65 m3 * 2,5 = 14,13 t 
ŽB: 1,21 m3 *2,5 = 3,02 t
Celkem: 85,71 t</t>
  </si>
  <si>
    <t>96</t>
  </si>
  <si>
    <t>1203397184</t>
  </si>
  <si>
    <t>85,71*9 'Přepočtené koeficientem množství</t>
  </si>
  <si>
    <t>97</t>
  </si>
  <si>
    <t>997013801</t>
  </si>
  <si>
    <t>Poplatek za uložení stavebního odpadu na skládce (skládkovné) z prostého betonu zatříděného do Katalogu odpadů pod kódem 170 101</t>
  </si>
  <si>
    <t>-1559630754</t>
  </si>
  <si>
    <t xml:space="preserve">Poznámka k položce:
5,65 m3 * 2,5 = 14,13 t </t>
  </si>
  <si>
    <t>98</t>
  </si>
  <si>
    <t>509568648</t>
  </si>
  <si>
    <t>Poznámka k položce:
1,21 m3 *2,5 = 3,02 t</t>
  </si>
  <si>
    <t>99</t>
  </si>
  <si>
    <t>1649059401</t>
  </si>
  <si>
    <t>Poznámka k položce:
(68,38 *0,29 + 27,15*0,33) * 2,0 = 57,58 t</t>
  </si>
  <si>
    <t>100</t>
  </si>
  <si>
    <t>1179444540</t>
  </si>
  <si>
    <t xml:space="preserve">Poznámka k položce:
53,5 m2 *0,08 = 4,28 m3 * 2,5 = 10,63 t </t>
  </si>
  <si>
    <t>PSV</t>
  </si>
  <si>
    <t>Práce a dodávky PSV</t>
  </si>
  <si>
    <t>711</t>
  </si>
  <si>
    <t>Izolace proti vodě, vlhkosti a plynům</t>
  </si>
  <si>
    <t>101</t>
  </si>
  <si>
    <t>711112002</t>
  </si>
  <si>
    <t>Provedení izolace proti zemní vlhkosti natěradly a tmely za studena  na ploše svislé S nátěrem lakem asfaltovým</t>
  </si>
  <si>
    <t>1524463010</t>
  </si>
  <si>
    <t>Poznámka k položce:
Nátěr betonu proti zemní vlhkosti Alp + 2x Aln – na styku se zeminou – opěry a křídla
(0,75*0,92+0,36*0,29)+ (0,75*1,1+0,32*0,27)+ (0,75*0,34+0,28*0,34)+ (0,75*0,89+0,20*0,29) + 4*0,75*0,2 + (6,3+3,4+2,78+3,0+4,12+4,12)*0,2 = 8,13 m2</t>
  </si>
  <si>
    <t>102</t>
  </si>
  <si>
    <t>R1116</t>
  </si>
  <si>
    <t xml:space="preserve">2 x Alp + 2x Aln   </t>
  </si>
  <si>
    <t>-1336231292</t>
  </si>
  <si>
    <t>8,13*1,15 'Přepočtené koeficientem množství</t>
  </si>
  <si>
    <t>103</t>
  </si>
  <si>
    <t>711331382</t>
  </si>
  <si>
    <t>Provedení izolace mostovek pásy na sucho  AIP nebo tkaniny</t>
  </si>
  <si>
    <t>-930249671</t>
  </si>
  <si>
    <t>Poznámka k položce:
Ochranná izolace s hliníkovou folií
0,45*(13,49+9,81) +2*7,07*0,25 = 14,02 m2</t>
  </si>
  <si>
    <t>104</t>
  </si>
  <si>
    <t>62836110</t>
  </si>
  <si>
    <t>pás těžký asfaltovaný s Al folií nosnou vložkou</t>
  </si>
  <si>
    <t>1218727170</t>
  </si>
  <si>
    <t>14,02*1,15 'Přepočtené koeficientem množství</t>
  </si>
  <si>
    <t>105</t>
  </si>
  <si>
    <t>711341564</t>
  </si>
  <si>
    <t>Provedení izolace mostovek pásy přitavením  NAIP</t>
  </si>
  <si>
    <t>1760379595</t>
  </si>
  <si>
    <t>Poznámka k položce:
Izolace NAIP na penetrační nátěr na NK 
4,26*7,07+(0,28+0,25)*7,07+2,45*3,38 + 2,38*3,42+0,38*(2,07+1,36)+0,3*1,34  = 52,0 m2 
Izolace NAIP na penetrační nátěr  - rub křídel 
(0,86+1,40)*4,66 + (0,84+1,58)*1,73 + (0,89+0,87)*1,03+(0,85+1,37)*1,68  = 20,26 m2
Celkem: 72,26 m2</t>
  </si>
  <si>
    <t>106</t>
  </si>
  <si>
    <t>6285261R</t>
  </si>
  <si>
    <t>mostní izolace NAIP včetně penetračního nátěru</t>
  </si>
  <si>
    <t>-516855075</t>
  </si>
  <si>
    <t>Poznámka k položce:
- na NK: 4,26*7,07+(0,28+0,25)*7,07+2,45*3,38 + 2,38*3,42+0,38*(2,07+1,36)+0,3*1,34  = 52,0 m2 
- na rubech křídel: (0,86+1,40)*4,66 + (0,84+1,58)*1,73 + (0,89+0,87)*1,03+(0,85+1,37)*1,68  = 20,26 m2
Celkem: 72,26 m2</t>
  </si>
  <si>
    <t>72,26*1,15 'Přepočtené koeficientem množství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</si>
  <si>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</si>
  <si>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</si>
  <si>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</si>
  <si>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</si>
  <si>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</si>
  <si>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</si>
  <si>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</si>
  <si>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</si>
  <si>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</si>
  <si>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</si>
  <si>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</si>
  <si>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</si>
  <si>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</si>
  <si>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</si>
  <si>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</si>
  <si>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</si>
  <si>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</si>
  <si>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</si>
  <si>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</si>
  <si>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</si>
  <si>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</si>
  <si>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</si>
  <si>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</si>
  <si>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</si>
  <si>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</si>
  <si>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</si>
  <si>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</si>
  <si>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</si>
  <si>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</si>
  <si>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</si>
  <si>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</si>
  <si>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</si>
  <si>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</si>
  <si>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</si>
  <si>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</si>
  <si>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</si>
  <si>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</si>
  <si>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</si>
  <si>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</si>
  <si>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</si>
  <si>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</si>
  <si>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</si>
  <si>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</si>
  <si>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</si>
  <si>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</si>
  <si>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</si>
  <si>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</si>
  <si>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</si>
  <si>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</si>
  <si>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</si>
  <si>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</si>
  <si>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</si>
  <si>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</si>
  <si>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</si>
  <si>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</si>
  <si>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</si>
  <si>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</si>
  <si>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</si>
  <si>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</si>
  <si>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</si>
  <si>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</si>
  <si>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</si>
  <si>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</si>
  <si>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</si>
  <si>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</si>
  <si>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</si>
  <si>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</si>
  <si>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</si>
  <si>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</si>
  <si>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</si>
  <si>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</si>
  <si>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</si>
  <si>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</si>
  <si>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</si>
  <si>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</si>
  <si>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</si>
  <si>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</si>
  <si>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</si>
  <si>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</si>
  <si>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</si>
  <si>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</si>
  <si>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</si>
  <si>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</si>
  <si>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</si>
  <si>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</si>
  <si>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</si>
  <si>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</si>
  <si>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</si>
  <si>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</si>
  <si>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</si>
  <si>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</si>
  <si>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</si>
  <si>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</si>
  <si>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</si>
  <si>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</si>
  <si>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</si>
  <si>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</si>
  <si>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</si>
  <si>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</si>
  <si>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</si>
  <si>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</si>
  <si>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</si>
  <si>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</si>
  <si>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</si>
  <si>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</si>
  <si>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</si>
  <si>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</si>
  <si>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</si>
  <si>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</si>
  <si>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</si>
  <si>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</si>
  <si>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</si>
  <si>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</si>
  <si>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</si>
  <si>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</si>
  <si>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</si>
  <si>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</si>
  <si>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</si>
  <si>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</si>
  <si>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</si>
  <si>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</si>
  <si>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</si>
  <si>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</si>
  <si>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</si>
  <si>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</si>
  <si>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</si>
  <si>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</si>
  <si>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</si>
  <si>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</si>
  <si>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</si>
  <si>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</si>
  <si>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</si>
  <si>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</si>
  <si>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</si>
  <si>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</si>
  <si>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</si>
  <si>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</si>
  <si>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</si>
  <si>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</si>
  <si>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</si>
  <si>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</si>
  <si>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</si>
  <si>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</si>
  <si>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</si>
  <si>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</si>
  <si>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</si>
  <si>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</si>
  <si>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</si>
  <si>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</si>
  <si>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</si>
  <si>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</si>
  <si>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</si>
  <si>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</si>
  <si>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</si>
  <si>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</si>
  <si>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</si>
  <si>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</si>
  <si>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</si>
  <si>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</si>
  <si>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</si>
  <si>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</si>
  <si>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</si>
  <si>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</si>
  <si>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</si>
  <si>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</si>
  <si>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</si>
  <si>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</si>
  <si>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</si>
  <si>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</si>
  <si>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</si>
  <si>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</si>
  <si>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</si>
  <si>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</si>
  <si>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</si>
  <si>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</si>
  <si>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</si>
  <si>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</si>
  <si>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</si>
  <si>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</si>
  <si>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</si>
  <si>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</si>
  <si>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Plán zkoušek - havarijní a povodňový plán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</si>
</sst>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4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9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42" fillId="2" borderId="0" xfId="1" applyFill="1"/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8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6" fillId="0" borderId="20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0" fillId="0" borderId="18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9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4" fontId="27" fillId="0" borderId="18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7" fillId="0" borderId="23" xfId="0" applyNumberFormat="1" applyFont="1" applyBorder="1" applyAlignment="1">
      <alignment vertical="center"/>
    </xf>
    <xf numFmtId="4" fontId="27" fillId="0" borderId="24" xfId="0" applyNumberFormat="1" applyFont="1" applyBorder="1" applyAlignment="1">
      <alignment vertical="center"/>
    </xf>
    <xf numFmtId="166" fontId="27" fillId="0" borderId="24" xfId="0" applyNumberFormat="1" applyFont="1" applyBorder="1" applyAlignment="1">
      <alignment vertical="center"/>
    </xf>
    <xf numFmtId="4" fontId="27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28" fillId="2" borderId="0" xfId="1" applyFont="1" applyFill="1" applyAlignment="1">
      <alignment vertical="center"/>
    </xf>
    <xf numFmtId="0" fontId="10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18" fillId="0" borderId="0" xfId="0" applyFont="1" applyBorder="1" applyAlignment="1">
      <alignment horizontal="left" vertical="center"/>
    </xf>
    <xf numFmtId="4" fontId="21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29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1" fillId="0" borderId="0" xfId="0" applyNumberFormat="1" applyFont="1" applyAlignment="1"/>
    <xf numFmtId="166" fontId="30" fillId="0" borderId="16" xfId="0" applyNumberFormat="1" applyFont="1" applyBorder="1" applyAlignment="1"/>
    <xf numFmtId="166" fontId="30" fillId="0" borderId="17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34" fillId="0" borderId="28" xfId="0" applyFont="1" applyBorder="1" applyAlignment="1" applyProtection="1">
      <alignment horizontal="center" vertical="center"/>
      <protection locked="0"/>
    </xf>
    <xf numFmtId="49" fontId="34" fillId="0" borderId="28" xfId="0" applyNumberFormat="1" applyFont="1" applyBorder="1" applyAlignment="1" applyProtection="1">
      <alignment horizontal="left" vertical="center" wrapText="1"/>
      <protection locked="0"/>
    </xf>
    <xf numFmtId="0" fontId="34" fillId="0" borderId="28" xfId="0" applyFont="1" applyBorder="1" applyAlignment="1" applyProtection="1">
      <alignment horizontal="left" vertical="center" wrapText="1"/>
      <protection locked="0"/>
    </xf>
    <xf numFmtId="0" fontId="34" fillId="0" borderId="28" xfId="0" applyFont="1" applyBorder="1" applyAlignment="1" applyProtection="1">
      <alignment horizontal="center" vertical="center" wrapText="1"/>
      <protection locked="0"/>
    </xf>
    <xf numFmtId="167" fontId="34" fillId="0" borderId="28" xfId="0" applyNumberFormat="1" applyFont="1" applyBorder="1" applyAlignment="1" applyProtection="1">
      <alignment vertical="center"/>
      <protection locked="0"/>
    </xf>
    <xf numFmtId="4" fontId="34" fillId="4" borderId="28" xfId="0" applyNumberFormat="1" applyFont="1" applyFill="1" applyBorder="1" applyAlignment="1" applyProtection="1">
      <alignment vertical="center"/>
      <protection locked="0"/>
    </xf>
    <xf numFmtId="4" fontId="34" fillId="0" borderId="28" xfId="0" applyNumberFormat="1" applyFont="1" applyBorder="1" applyAlignment="1" applyProtection="1">
      <alignment vertical="center"/>
      <protection locked="0"/>
    </xf>
    <xf numFmtId="0" fontId="34" fillId="0" borderId="5" xfId="0" applyFont="1" applyBorder="1" applyAlignment="1">
      <alignment vertical="center"/>
    </xf>
    <xf numFmtId="0" fontId="34" fillId="4" borderId="28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23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0" fontId="8" fillId="0" borderId="25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5" fillId="0" borderId="29" xfId="0" applyFont="1" applyBorder="1" applyAlignment="1" applyProtection="1">
      <alignment vertical="center" wrapText="1"/>
      <protection locked="0"/>
    </xf>
    <xf numFmtId="0" fontId="35" fillId="0" borderId="30" xfId="0" applyFont="1" applyBorder="1" applyAlignment="1" applyProtection="1">
      <alignment vertical="center" wrapText="1"/>
      <protection locked="0"/>
    </xf>
    <xf numFmtId="0" fontId="35" fillId="0" borderId="31" xfId="0" applyFont="1" applyBorder="1" applyAlignment="1" applyProtection="1">
      <alignment vertical="center" wrapText="1"/>
      <protection locked="0"/>
    </xf>
    <xf numFmtId="0" fontId="35" fillId="0" borderId="32" xfId="0" applyFont="1" applyBorder="1" applyAlignment="1" applyProtection="1">
      <alignment horizontal="center" vertical="center" wrapText="1"/>
      <protection locked="0"/>
    </xf>
    <xf numFmtId="0" fontId="35" fillId="0" borderId="33" xfId="0" applyFont="1" applyBorder="1" applyAlignment="1" applyProtection="1">
      <alignment horizontal="center" vertical="center" wrapText="1"/>
      <protection locked="0"/>
    </xf>
    <xf numFmtId="0" fontId="35" fillId="0" borderId="32" xfId="0" applyFont="1" applyBorder="1" applyAlignment="1" applyProtection="1">
      <alignment vertical="center" wrapText="1"/>
      <protection locked="0"/>
    </xf>
    <xf numFmtId="0" fontId="35" fillId="0" borderId="33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49" fontId="38" fillId="0" borderId="1" xfId="0" applyNumberFormat="1" applyFont="1" applyBorder="1" applyAlignment="1" applyProtection="1">
      <alignment vertical="center" wrapText="1"/>
      <protection locked="0"/>
    </xf>
    <xf numFmtId="0" fontId="35" fillId="0" borderId="35" xfId="0" applyFont="1" applyBorder="1" applyAlignment="1" applyProtection="1">
      <alignment vertical="center" wrapText="1"/>
      <protection locked="0"/>
    </xf>
    <xf numFmtId="0" fontId="39" fillId="0" borderId="34" xfId="0" applyFont="1" applyBorder="1" applyAlignment="1" applyProtection="1">
      <alignment vertical="center" wrapText="1"/>
      <protection locked="0"/>
    </xf>
    <xf numFmtId="0" fontId="35" fillId="0" borderId="36" xfId="0" applyFont="1" applyBorder="1" applyAlignment="1" applyProtection="1">
      <alignment vertical="center" wrapText="1"/>
      <protection locked="0"/>
    </xf>
    <xf numFmtId="0" fontId="35" fillId="0" borderId="1" xfId="0" applyFont="1" applyBorder="1" applyAlignment="1" applyProtection="1">
      <alignment vertical="top"/>
      <protection locked="0"/>
    </xf>
    <xf numFmtId="0" fontId="35" fillId="0" borderId="0" xfId="0" applyFont="1" applyAlignment="1" applyProtection="1">
      <alignment vertical="top"/>
      <protection locked="0"/>
    </xf>
    <xf numFmtId="0" fontId="35" fillId="0" borderId="29" xfId="0" applyFont="1" applyBorder="1" applyAlignment="1" applyProtection="1">
      <alignment horizontal="left" vertical="center"/>
      <protection locked="0"/>
    </xf>
    <xf numFmtId="0" fontId="35" fillId="0" borderId="30" xfId="0" applyFont="1" applyBorder="1" applyAlignment="1" applyProtection="1">
      <alignment horizontal="left" vertical="center"/>
      <protection locked="0"/>
    </xf>
    <xf numFmtId="0" fontId="35" fillId="0" borderId="31" xfId="0" applyFont="1" applyBorder="1" applyAlignment="1" applyProtection="1">
      <alignment horizontal="left" vertical="center"/>
      <protection locked="0"/>
    </xf>
    <xf numFmtId="0" fontId="35" fillId="0" borderId="32" xfId="0" applyFont="1" applyBorder="1" applyAlignment="1" applyProtection="1">
      <alignment horizontal="left" vertical="center"/>
      <protection locked="0"/>
    </xf>
    <xf numFmtId="0" fontId="35" fillId="0" borderId="33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center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1" xfId="0" applyFont="1" applyFill="1" applyBorder="1" applyAlignment="1" applyProtection="1">
      <alignment horizontal="left" vertical="center"/>
      <protection locked="0"/>
    </xf>
    <xf numFmtId="0" fontId="38" fillId="0" borderId="1" xfId="0" applyFont="1" applyFill="1" applyBorder="1" applyAlignment="1" applyProtection="1">
      <alignment horizontal="center" vertical="center"/>
      <protection locked="0"/>
    </xf>
    <xf numFmtId="0" fontId="35" fillId="0" borderId="35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5" fillId="0" borderId="36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5" fillId="0" borderId="29" xfId="0" applyFont="1" applyBorder="1" applyAlignment="1" applyProtection="1">
      <alignment horizontal="left" vertical="center" wrapText="1"/>
      <protection locked="0"/>
    </xf>
    <xf numFmtId="0" fontId="35" fillId="0" borderId="30" xfId="0" applyFont="1" applyBorder="1" applyAlignment="1" applyProtection="1">
      <alignment horizontal="left" vertical="center" wrapText="1"/>
      <protection locked="0"/>
    </xf>
    <xf numFmtId="0" fontId="35" fillId="0" borderId="31" xfId="0" applyFont="1" applyBorder="1" applyAlignment="1" applyProtection="1">
      <alignment horizontal="left" vertical="center" wrapText="1"/>
      <protection locked="0"/>
    </xf>
    <xf numFmtId="0" fontId="35" fillId="0" borderId="32" xfId="0" applyFont="1" applyBorder="1" applyAlignment="1" applyProtection="1">
      <alignment horizontal="left" vertical="center" wrapText="1"/>
      <protection locked="0"/>
    </xf>
    <xf numFmtId="0" fontId="35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38" fillId="0" borderId="35" xfId="0" applyFont="1" applyBorder="1" applyAlignment="1" applyProtection="1">
      <alignment horizontal="left" vertical="center" wrapText="1"/>
      <protection locked="0"/>
    </xf>
    <xf numFmtId="0" fontId="38" fillId="0" borderId="34" xfId="0" applyFont="1" applyBorder="1" applyAlignment="1" applyProtection="1">
      <alignment horizontal="left" vertical="center" wrapText="1"/>
      <protection locked="0"/>
    </xf>
    <xf numFmtId="0" fontId="38" fillId="0" borderId="36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1" xfId="0" applyFont="1" applyBorder="1" applyAlignment="1" applyProtection="1">
      <alignment horizontal="center" vertical="top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vertical="center"/>
      <protection locked="0"/>
    </xf>
    <xf numFmtId="0" fontId="37" fillId="0" borderId="1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37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8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horizontal="left"/>
      <protection locked="0"/>
    </xf>
    <xf numFmtId="0" fontId="40" fillId="0" borderId="34" xfId="0" applyFont="1" applyBorder="1" applyAlignment="1" applyProtection="1">
      <protection locked="0"/>
    </xf>
    <xf numFmtId="0" fontId="35" fillId="0" borderId="32" xfId="0" applyFont="1" applyBorder="1" applyAlignment="1" applyProtection="1">
      <alignment vertical="top"/>
      <protection locked="0"/>
    </xf>
    <xf numFmtId="0" fontId="35" fillId="0" borderId="33" xfId="0" applyFont="1" applyBorder="1" applyAlignment="1" applyProtection="1">
      <alignment vertical="top"/>
      <protection locked="0"/>
    </xf>
    <xf numFmtId="0" fontId="35" fillId="0" borderId="1" xfId="0" applyFont="1" applyBorder="1" applyAlignment="1" applyProtection="1">
      <alignment horizontal="center" vertical="center"/>
      <protection locked="0"/>
    </xf>
    <xf numFmtId="0" fontId="35" fillId="0" borderId="1" xfId="0" applyFont="1" applyBorder="1" applyAlignment="1" applyProtection="1">
      <alignment horizontal="left" vertical="top"/>
      <protection locked="0"/>
    </xf>
    <xf numFmtId="0" fontId="35" fillId="0" borderId="35" xfId="0" applyFont="1" applyBorder="1" applyAlignment="1" applyProtection="1">
      <alignment vertical="top"/>
      <protection locked="0"/>
    </xf>
    <xf numFmtId="0" fontId="35" fillId="0" borderId="34" xfId="0" applyFont="1" applyBorder="1" applyAlignment="1" applyProtection="1">
      <alignment vertical="top"/>
      <protection locked="0"/>
    </xf>
    <xf numFmtId="0" fontId="35" fillId="0" borderId="36" xfId="0" applyFont="1" applyBorder="1" applyAlignment="1" applyProtection="1">
      <alignment vertical="top"/>
      <protection locked="0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8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3" fillId="3" borderId="0" xfId="0" applyFont="1" applyFill="1" applyAlignment="1">
      <alignment horizontal="center" vertical="center"/>
    </xf>
    <xf numFmtId="0" fontId="0" fillId="0" borderId="0" xfId="0"/>
    <xf numFmtId="0" fontId="16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8" fillId="2" borderId="0" xfId="1" applyFont="1" applyFill="1" applyAlignment="1">
      <alignment vertical="center"/>
    </xf>
    <xf numFmtId="0" fontId="38" fillId="0" borderId="1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7" fillId="0" borderId="34" xfId="0" applyFont="1" applyBorder="1" applyAlignment="1" applyProtection="1">
      <alignment horizontal="left"/>
      <protection locked="0"/>
    </xf>
    <xf numFmtId="0" fontId="36" fillId="0" borderId="1" xfId="0" applyFont="1" applyBorder="1" applyAlignment="1" applyProtection="1">
      <alignment horizontal="center" vertical="center" wrapText="1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49" fontId="38" fillId="0" borderId="1" xfId="0" applyNumberFormat="1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7" fillId="0" borderId="34" xfId="0" applyFont="1" applyBorder="1" applyAlignment="1" applyProtection="1">
      <alignment horizontal="left" wrapText="1"/>
      <protection locked="0"/>
    </xf>
    <xf numFmtId="0" fontId="0" fillId="0" borderId="28" xfId="0" applyBorder="1" applyAlignment="1" applyProtection="1">
      <alignment horizontal="left" vertical="center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6"/>
  <sheetViews>
    <sheetView showGridLines="0" workbookViewId="0">
      <pane ySplit="1" topLeftCell="A40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91" width="9.28515625" hidden="1"/>
  </cols>
  <sheetData>
    <row r="1" spans="1:74" ht="21.3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  <c r="BV1" s="20" t="s">
        <v>7</v>
      </c>
    </row>
    <row r="2" spans="1:74" ht="36.9" customHeight="1">
      <c r="AR2" s="324" t="s">
        <v>8</v>
      </c>
      <c r="AS2" s="325"/>
      <c r="AT2" s="325"/>
      <c r="AU2" s="325"/>
      <c r="AV2" s="325"/>
      <c r="AW2" s="325"/>
      <c r="AX2" s="325"/>
      <c r="AY2" s="325"/>
      <c r="AZ2" s="325"/>
      <c r="BA2" s="325"/>
      <c r="BB2" s="325"/>
      <c r="BC2" s="325"/>
      <c r="BD2" s="325"/>
      <c r="BE2" s="325"/>
      <c r="BS2" s="21" t="s">
        <v>9</v>
      </c>
      <c r="BT2" s="21" t="s">
        <v>10</v>
      </c>
    </row>
    <row r="3" spans="1:74" ht="6.9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11</v>
      </c>
    </row>
    <row r="4" spans="1:74" ht="36.9" customHeight="1">
      <c r="B4" s="25"/>
      <c r="C4" s="26"/>
      <c r="D4" s="27" t="s">
        <v>12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8"/>
      <c r="AS4" s="29" t="s">
        <v>13</v>
      </c>
      <c r="BE4" s="30" t="s">
        <v>14</v>
      </c>
      <c r="BS4" s="21" t="s">
        <v>15</v>
      </c>
    </row>
    <row r="5" spans="1:74" ht="14.4" customHeight="1">
      <c r="B5" s="25"/>
      <c r="C5" s="26"/>
      <c r="D5" s="31" t="s">
        <v>16</v>
      </c>
      <c r="E5" s="26"/>
      <c r="F5" s="26"/>
      <c r="G5" s="26"/>
      <c r="H5" s="26"/>
      <c r="I5" s="26"/>
      <c r="J5" s="26"/>
      <c r="K5" s="291" t="s">
        <v>17</v>
      </c>
      <c r="L5" s="292"/>
      <c r="M5" s="292"/>
      <c r="N5" s="292"/>
      <c r="O5" s="292"/>
      <c r="P5" s="292"/>
      <c r="Q5" s="292"/>
      <c r="R5" s="292"/>
      <c r="S5" s="292"/>
      <c r="T5" s="292"/>
      <c r="U5" s="292"/>
      <c r="V5" s="292"/>
      <c r="W5" s="292"/>
      <c r="X5" s="292"/>
      <c r="Y5" s="292"/>
      <c r="Z5" s="292"/>
      <c r="AA5" s="292"/>
      <c r="AB5" s="292"/>
      <c r="AC5" s="292"/>
      <c r="AD5" s="292"/>
      <c r="AE5" s="292"/>
      <c r="AF5" s="292"/>
      <c r="AG5" s="292"/>
      <c r="AH5" s="292"/>
      <c r="AI5" s="292"/>
      <c r="AJ5" s="292"/>
      <c r="AK5" s="292"/>
      <c r="AL5" s="292"/>
      <c r="AM5" s="292"/>
      <c r="AN5" s="292"/>
      <c r="AO5" s="292"/>
      <c r="AP5" s="26"/>
      <c r="AQ5" s="28"/>
      <c r="BE5" s="289" t="s">
        <v>18</v>
      </c>
      <c r="BS5" s="21" t="s">
        <v>9</v>
      </c>
    </row>
    <row r="6" spans="1:74" ht="36.9" customHeight="1">
      <c r="B6" s="25"/>
      <c r="C6" s="26"/>
      <c r="D6" s="33" t="s">
        <v>19</v>
      </c>
      <c r="E6" s="26"/>
      <c r="F6" s="26"/>
      <c r="G6" s="26"/>
      <c r="H6" s="26"/>
      <c r="I6" s="26"/>
      <c r="J6" s="26"/>
      <c r="K6" s="293" t="s">
        <v>20</v>
      </c>
      <c r="L6" s="292"/>
      <c r="M6" s="292"/>
      <c r="N6" s="292"/>
      <c r="O6" s="292"/>
      <c r="P6" s="292"/>
      <c r="Q6" s="292"/>
      <c r="R6" s="292"/>
      <c r="S6" s="292"/>
      <c r="T6" s="292"/>
      <c r="U6" s="292"/>
      <c r="V6" s="292"/>
      <c r="W6" s="292"/>
      <c r="X6" s="292"/>
      <c r="Y6" s="292"/>
      <c r="Z6" s="292"/>
      <c r="AA6" s="292"/>
      <c r="AB6" s="292"/>
      <c r="AC6" s="292"/>
      <c r="AD6" s="292"/>
      <c r="AE6" s="292"/>
      <c r="AF6" s="292"/>
      <c r="AG6" s="292"/>
      <c r="AH6" s="292"/>
      <c r="AI6" s="292"/>
      <c r="AJ6" s="292"/>
      <c r="AK6" s="292"/>
      <c r="AL6" s="292"/>
      <c r="AM6" s="292"/>
      <c r="AN6" s="292"/>
      <c r="AO6" s="292"/>
      <c r="AP6" s="26"/>
      <c r="AQ6" s="28"/>
      <c r="BE6" s="290"/>
      <c r="BS6" s="21" t="s">
        <v>9</v>
      </c>
    </row>
    <row r="7" spans="1:74" ht="14.4" customHeight="1">
      <c r="B7" s="25"/>
      <c r="C7" s="26"/>
      <c r="D7" s="34" t="s">
        <v>21</v>
      </c>
      <c r="E7" s="26"/>
      <c r="F7" s="26"/>
      <c r="G7" s="26"/>
      <c r="H7" s="26"/>
      <c r="I7" s="26"/>
      <c r="J7" s="26"/>
      <c r="K7" s="32" t="s">
        <v>5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4" t="s">
        <v>22</v>
      </c>
      <c r="AL7" s="26"/>
      <c r="AM7" s="26"/>
      <c r="AN7" s="32" t="s">
        <v>5</v>
      </c>
      <c r="AO7" s="26"/>
      <c r="AP7" s="26"/>
      <c r="AQ7" s="28"/>
      <c r="BE7" s="290"/>
      <c r="BS7" s="21" t="s">
        <v>9</v>
      </c>
    </row>
    <row r="8" spans="1:74" ht="14.4" customHeight="1">
      <c r="B8" s="25"/>
      <c r="C8" s="26"/>
      <c r="D8" s="34" t="s">
        <v>23</v>
      </c>
      <c r="E8" s="26"/>
      <c r="F8" s="26"/>
      <c r="G8" s="26"/>
      <c r="H8" s="26"/>
      <c r="I8" s="26"/>
      <c r="J8" s="26"/>
      <c r="K8" s="32" t="s">
        <v>24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4" t="s">
        <v>25</v>
      </c>
      <c r="AL8" s="26"/>
      <c r="AM8" s="26"/>
      <c r="AN8" s="35" t="s">
        <v>26</v>
      </c>
      <c r="AO8" s="26"/>
      <c r="AP8" s="26"/>
      <c r="AQ8" s="28"/>
      <c r="BE8" s="290"/>
      <c r="BS8" s="21" t="s">
        <v>9</v>
      </c>
    </row>
    <row r="9" spans="1:74" ht="14.4" customHeight="1"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8"/>
      <c r="BE9" s="290"/>
      <c r="BS9" s="21" t="s">
        <v>9</v>
      </c>
    </row>
    <row r="10" spans="1:74" ht="14.4" customHeight="1">
      <c r="B10" s="25"/>
      <c r="C10" s="26"/>
      <c r="D10" s="34" t="s">
        <v>27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4" t="s">
        <v>28</v>
      </c>
      <c r="AL10" s="26"/>
      <c r="AM10" s="26"/>
      <c r="AN10" s="32" t="s">
        <v>29</v>
      </c>
      <c r="AO10" s="26"/>
      <c r="AP10" s="26"/>
      <c r="AQ10" s="28"/>
      <c r="BE10" s="290"/>
      <c r="BS10" s="21" t="s">
        <v>9</v>
      </c>
    </row>
    <row r="11" spans="1:74" ht="18.45" customHeight="1">
      <c r="B11" s="25"/>
      <c r="C11" s="26"/>
      <c r="D11" s="26"/>
      <c r="E11" s="32" t="s">
        <v>30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4" t="s">
        <v>31</v>
      </c>
      <c r="AL11" s="26"/>
      <c r="AM11" s="26"/>
      <c r="AN11" s="32" t="s">
        <v>32</v>
      </c>
      <c r="AO11" s="26"/>
      <c r="AP11" s="26"/>
      <c r="AQ11" s="28"/>
      <c r="BE11" s="290"/>
      <c r="BS11" s="21" t="s">
        <v>9</v>
      </c>
    </row>
    <row r="12" spans="1:74" ht="6.9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8"/>
      <c r="BE12" s="290"/>
      <c r="BS12" s="21" t="s">
        <v>9</v>
      </c>
    </row>
    <row r="13" spans="1:74" ht="14.4" customHeight="1">
      <c r="B13" s="25"/>
      <c r="C13" s="26"/>
      <c r="D13" s="34" t="s">
        <v>33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4" t="s">
        <v>28</v>
      </c>
      <c r="AL13" s="26"/>
      <c r="AM13" s="26"/>
      <c r="AN13" s="36" t="s">
        <v>34</v>
      </c>
      <c r="AO13" s="26"/>
      <c r="AP13" s="26"/>
      <c r="AQ13" s="28"/>
      <c r="BE13" s="290"/>
      <c r="BS13" s="21" t="s">
        <v>9</v>
      </c>
    </row>
    <row r="14" spans="1:74" ht="13.2">
      <c r="B14" s="25"/>
      <c r="C14" s="26"/>
      <c r="D14" s="26"/>
      <c r="E14" s="294" t="s">
        <v>34</v>
      </c>
      <c r="F14" s="295"/>
      <c r="G14" s="295"/>
      <c r="H14" s="295"/>
      <c r="I14" s="295"/>
      <c r="J14" s="295"/>
      <c r="K14" s="295"/>
      <c r="L14" s="295"/>
      <c r="M14" s="295"/>
      <c r="N14" s="295"/>
      <c r="O14" s="295"/>
      <c r="P14" s="295"/>
      <c r="Q14" s="295"/>
      <c r="R14" s="295"/>
      <c r="S14" s="295"/>
      <c r="T14" s="295"/>
      <c r="U14" s="295"/>
      <c r="V14" s="295"/>
      <c r="W14" s="295"/>
      <c r="X14" s="295"/>
      <c r="Y14" s="295"/>
      <c r="Z14" s="295"/>
      <c r="AA14" s="295"/>
      <c r="AB14" s="295"/>
      <c r="AC14" s="295"/>
      <c r="AD14" s="295"/>
      <c r="AE14" s="295"/>
      <c r="AF14" s="295"/>
      <c r="AG14" s="295"/>
      <c r="AH14" s="295"/>
      <c r="AI14" s="295"/>
      <c r="AJ14" s="295"/>
      <c r="AK14" s="34" t="s">
        <v>31</v>
      </c>
      <c r="AL14" s="26"/>
      <c r="AM14" s="26"/>
      <c r="AN14" s="36" t="s">
        <v>34</v>
      </c>
      <c r="AO14" s="26"/>
      <c r="AP14" s="26"/>
      <c r="AQ14" s="28"/>
      <c r="BE14" s="290"/>
      <c r="BS14" s="21" t="s">
        <v>9</v>
      </c>
    </row>
    <row r="15" spans="1:74" ht="6.9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8"/>
      <c r="BE15" s="290"/>
      <c r="BS15" s="21" t="s">
        <v>6</v>
      </c>
    </row>
    <row r="16" spans="1:74" ht="14.4" customHeight="1">
      <c r="B16" s="25"/>
      <c r="C16" s="26"/>
      <c r="D16" s="34" t="s">
        <v>35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4" t="s">
        <v>28</v>
      </c>
      <c r="AL16" s="26"/>
      <c r="AM16" s="26"/>
      <c r="AN16" s="32" t="s">
        <v>36</v>
      </c>
      <c r="AO16" s="26"/>
      <c r="AP16" s="26"/>
      <c r="AQ16" s="28"/>
      <c r="BE16" s="290"/>
      <c r="BS16" s="21" t="s">
        <v>6</v>
      </c>
    </row>
    <row r="17" spans="2:71" ht="18.45" customHeight="1">
      <c r="B17" s="25"/>
      <c r="C17" s="26"/>
      <c r="D17" s="26"/>
      <c r="E17" s="32" t="s">
        <v>37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4" t="s">
        <v>31</v>
      </c>
      <c r="AL17" s="26"/>
      <c r="AM17" s="26"/>
      <c r="AN17" s="32" t="s">
        <v>38</v>
      </c>
      <c r="AO17" s="26"/>
      <c r="AP17" s="26"/>
      <c r="AQ17" s="28"/>
      <c r="BE17" s="290"/>
      <c r="BS17" s="21" t="s">
        <v>39</v>
      </c>
    </row>
    <row r="18" spans="2:71" ht="6.9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8"/>
      <c r="BE18" s="290"/>
      <c r="BS18" s="21" t="s">
        <v>9</v>
      </c>
    </row>
    <row r="19" spans="2:71" ht="14.4" customHeight="1">
      <c r="B19" s="25"/>
      <c r="C19" s="26"/>
      <c r="D19" s="34" t="s">
        <v>40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8"/>
      <c r="BE19" s="290"/>
      <c r="BS19" s="21" t="s">
        <v>9</v>
      </c>
    </row>
    <row r="20" spans="2:71" ht="16.5" customHeight="1">
      <c r="B20" s="25"/>
      <c r="C20" s="26"/>
      <c r="D20" s="26"/>
      <c r="E20" s="296" t="s">
        <v>5</v>
      </c>
      <c r="F20" s="296"/>
      <c r="G20" s="296"/>
      <c r="H20" s="296"/>
      <c r="I20" s="296"/>
      <c r="J20" s="296"/>
      <c r="K20" s="296"/>
      <c r="L20" s="296"/>
      <c r="M20" s="296"/>
      <c r="N20" s="296"/>
      <c r="O20" s="296"/>
      <c r="P20" s="296"/>
      <c r="Q20" s="296"/>
      <c r="R20" s="296"/>
      <c r="S20" s="296"/>
      <c r="T20" s="296"/>
      <c r="U20" s="296"/>
      <c r="V20" s="296"/>
      <c r="W20" s="296"/>
      <c r="X20" s="296"/>
      <c r="Y20" s="296"/>
      <c r="Z20" s="296"/>
      <c r="AA20" s="296"/>
      <c r="AB20" s="296"/>
      <c r="AC20" s="296"/>
      <c r="AD20" s="296"/>
      <c r="AE20" s="296"/>
      <c r="AF20" s="296"/>
      <c r="AG20" s="296"/>
      <c r="AH20" s="296"/>
      <c r="AI20" s="296"/>
      <c r="AJ20" s="296"/>
      <c r="AK20" s="296"/>
      <c r="AL20" s="296"/>
      <c r="AM20" s="296"/>
      <c r="AN20" s="296"/>
      <c r="AO20" s="26"/>
      <c r="AP20" s="26"/>
      <c r="AQ20" s="28"/>
      <c r="BE20" s="290"/>
      <c r="BS20" s="21" t="s">
        <v>6</v>
      </c>
    </row>
    <row r="21" spans="2:71" ht="6.9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8"/>
      <c r="BE21" s="290"/>
    </row>
    <row r="22" spans="2:71" ht="6.9" customHeight="1">
      <c r="B22" s="25"/>
      <c r="C22" s="26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26"/>
      <c r="AQ22" s="28"/>
      <c r="BE22" s="290"/>
    </row>
    <row r="23" spans="2:71" s="1" customFormat="1" ht="25.95" customHeight="1">
      <c r="B23" s="38"/>
      <c r="C23" s="39"/>
      <c r="D23" s="40" t="s">
        <v>41</v>
      </c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297">
        <f>ROUND(AG51,2)</f>
        <v>0</v>
      </c>
      <c r="AL23" s="298"/>
      <c r="AM23" s="298"/>
      <c r="AN23" s="298"/>
      <c r="AO23" s="298"/>
      <c r="AP23" s="39"/>
      <c r="AQ23" s="42"/>
      <c r="BE23" s="290"/>
    </row>
    <row r="24" spans="2:71" s="1" customFormat="1" ht="6.9" customHeight="1">
      <c r="B24" s="38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42"/>
      <c r="BE24" s="290"/>
    </row>
    <row r="25" spans="2:71" s="1" customFormat="1" ht="12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299" t="s">
        <v>42</v>
      </c>
      <c r="M25" s="299"/>
      <c r="N25" s="299"/>
      <c r="O25" s="299"/>
      <c r="P25" s="39"/>
      <c r="Q25" s="39"/>
      <c r="R25" s="39"/>
      <c r="S25" s="39"/>
      <c r="T25" s="39"/>
      <c r="U25" s="39"/>
      <c r="V25" s="39"/>
      <c r="W25" s="299" t="s">
        <v>43</v>
      </c>
      <c r="X25" s="299"/>
      <c r="Y25" s="299"/>
      <c r="Z25" s="299"/>
      <c r="AA25" s="299"/>
      <c r="AB25" s="299"/>
      <c r="AC25" s="299"/>
      <c r="AD25" s="299"/>
      <c r="AE25" s="299"/>
      <c r="AF25" s="39"/>
      <c r="AG25" s="39"/>
      <c r="AH25" s="39"/>
      <c r="AI25" s="39"/>
      <c r="AJ25" s="39"/>
      <c r="AK25" s="299" t="s">
        <v>44</v>
      </c>
      <c r="AL25" s="299"/>
      <c r="AM25" s="299"/>
      <c r="AN25" s="299"/>
      <c r="AO25" s="299"/>
      <c r="AP25" s="39"/>
      <c r="AQ25" s="42"/>
      <c r="BE25" s="290"/>
    </row>
    <row r="26" spans="2:71" s="2" customFormat="1" ht="14.4" customHeight="1">
      <c r="B26" s="44"/>
      <c r="C26" s="45"/>
      <c r="D26" s="46" t="s">
        <v>45</v>
      </c>
      <c r="E26" s="45"/>
      <c r="F26" s="46" t="s">
        <v>46</v>
      </c>
      <c r="G26" s="45"/>
      <c r="H26" s="45"/>
      <c r="I26" s="45"/>
      <c r="J26" s="45"/>
      <c r="K26" s="45"/>
      <c r="L26" s="300">
        <v>0.21</v>
      </c>
      <c r="M26" s="301"/>
      <c r="N26" s="301"/>
      <c r="O26" s="301"/>
      <c r="P26" s="45"/>
      <c r="Q26" s="45"/>
      <c r="R26" s="45"/>
      <c r="S26" s="45"/>
      <c r="T26" s="45"/>
      <c r="U26" s="45"/>
      <c r="V26" s="45"/>
      <c r="W26" s="302">
        <f>ROUND(AZ51,2)</f>
        <v>0</v>
      </c>
      <c r="X26" s="301"/>
      <c r="Y26" s="301"/>
      <c r="Z26" s="301"/>
      <c r="AA26" s="301"/>
      <c r="AB26" s="301"/>
      <c r="AC26" s="301"/>
      <c r="AD26" s="301"/>
      <c r="AE26" s="301"/>
      <c r="AF26" s="45"/>
      <c r="AG26" s="45"/>
      <c r="AH26" s="45"/>
      <c r="AI26" s="45"/>
      <c r="AJ26" s="45"/>
      <c r="AK26" s="302">
        <f>ROUND(AV51,2)</f>
        <v>0</v>
      </c>
      <c r="AL26" s="301"/>
      <c r="AM26" s="301"/>
      <c r="AN26" s="301"/>
      <c r="AO26" s="301"/>
      <c r="AP26" s="45"/>
      <c r="AQ26" s="47"/>
      <c r="BE26" s="290"/>
    </row>
    <row r="27" spans="2:71" s="2" customFormat="1" ht="14.4" customHeight="1">
      <c r="B27" s="44"/>
      <c r="C27" s="45"/>
      <c r="D27" s="45"/>
      <c r="E27" s="45"/>
      <c r="F27" s="46" t="s">
        <v>47</v>
      </c>
      <c r="G27" s="45"/>
      <c r="H27" s="45"/>
      <c r="I27" s="45"/>
      <c r="J27" s="45"/>
      <c r="K27" s="45"/>
      <c r="L27" s="300">
        <v>0.15</v>
      </c>
      <c r="M27" s="301"/>
      <c r="N27" s="301"/>
      <c r="O27" s="301"/>
      <c r="P27" s="45"/>
      <c r="Q27" s="45"/>
      <c r="R27" s="45"/>
      <c r="S27" s="45"/>
      <c r="T27" s="45"/>
      <c r="U27" s="45"/>
      <c r="V27" s="45"/>
      <c r="W27" s="302">
        <f>ROUND(BA51,2)</f>
        <v>0</v>
      </c>
      <c r="X27" s="301"/>
      <c r="Y27" s="301"/>
      <c r="Z27" s="301"/>
      <c r="AA27" s="301"/>
      <c r="AB27" s="301"/>
      <c r="AC27" s="301"/>
      <c r="AD27" s="301"/>
      <c r="AE27" s="301"/>
      <c r="AF27" s="45"/>
      <c r="AG27" s="45"/>
      <c r="AH27" s="45"/>
      <c r="AI27" s="45"/>
      <c r="AJ27" s="45"/>
      <c r="AK27" s="302">
        <f>ROUND(AW51,2)</f>
        <v>0</v>
      </c>
      <c r="AL27" s="301"/>
      <c r="AM27" s="301"/>
      <c r="AN27" s="301"/>
      <c r="AO27" s="301"/>
      <c r="AP27" s="45"/>
      <c r="AQ27" s="47"/>
      <c r="BE27" s="290"/>
    </row>
    <row r="28" spans="2:71" s="2" customFormat="1" ht="14.4" hidden="1" customHeight="1">
      <c r="B28" s="44"/>
      <c r="C28" s="45"/>
      <c r="D28" s="45"/>
      <c r="E28" s="45"/>
      <c r="F28" s="46" t="s">
        <v>48</v>
      </c>
      <c r="G28" s="45"/>
      <c r="H28" s="45"/>
      <c r="I28" s="45"/>
      <c r="J28" s="45"/>
      <c r="K28" s="45"/>
      <c r="L28" s="300">
        <v>0.21</v>
      </c>
      <c r="M28" s="301"/>
      <c r="N28" s="301"/>
      <c r="O28" s="301"/>
      <c r="P28" s="45"/>
      <c r="Q28" s="45"/>
      <c r="R28" s="45"/>
      <c r="S28" s="45"/>
      <c r="T28" s="45"/>
      <c r="U28" s="45"/>
      <c r="V28" s="45"/>
      <c r="W28" s="302">
        <f>ROUND(BB51,2)</f>
        <v>0</v>
      </c>
      <c r="X28" s="301"/>
      <c r="Y28" s="301"/>
      <c r="Z28" s="301"/>
      <c r="AA28" s="301"/>
      <c r="AB28" s="301"/>
      <c r="AC28" s="301"/>
      <c r="AD28" s="301"/>
      <c r="AE28" s="301"/>
      <c r="AF28" s="45"/>
      <c r="AG28" s="45"/>
      <c r="AH28" s="45"/>
      <c r="AI28" s="45"/>
      <c r="AJ28" s="45"/>
      <c r="AK28" s="302">
        <v>0</v>
      </c>
      <c r="AL28" s="301"/>
      <c r="AM28" s="301"/>
      <c r="AN28" s="301"/>
      <c r="AO28" s="301"/>
      <c r="AP28" s="45"/>
      <c r="AQ28" s="47"/>
      <c r="BE28" s="290"/>
    </row>
    <row r="29" spans="2:71" s="2" customFormat="1" ht="14.4" hidden="1" customHeight="1">
      <c r="B29" s="44"/>
      <c r="C29" s="45"/>
      <c r="D29" s="45"/>
      <c r="E29" s="45"/>
      <c r="F29" s="46" t="s">
        <v>49</v>
      </c>
      <c r="G29" s="45"/>
      <c r="H29" s="45"/>
      <c r="I29" s="45"/>
      <c r="J29" s="45"/>
      <c r="K29" s="45"/>
      <c r="L29" s="300">
        <v>0.15</v>
      </c>
      <c r="M29" s="301"/>
      <c r="N29" s="301"/>
      <c r="O29" s="301"/>
      <c r="P29" s="45"/>
      <c r="Q29" s="45"/>
      <c r="R29" s="45"/>
      <c r="S29" s="45"/>
      <c r="T29" s="45"/>
      <c r="U29" s="45"/>
      <c r="V29" s="45"/>
      <c r="W29" s="302">
        <f>ROUND(BC51,2)</f>
        <v>0</v>
      </c>
      <c r="X29" s="301"/>
      <c r="Y29" s="301"/>
      <c r="Z29" s="301"/>
      <c r="AA29" s="301"/>
      <c r="AB29" s="301"/>
      <c r="AC29" s="301"/>
      <c r="AD29" s="301"/>
      <c r="AE29" s="301"/>
      <c r="AF29" s="45"/>
      <c r="AG29" s="45"/>
      <c r="AH29" s="45"/>
      <c r="AI29" s="45"/>
      <c r="AJ29" s="45"/>
      <c r="AK29" s="302">
        <v>0</v>
      </c>
      <c r="AL29" s="301"/>
      <c r="AM29" s="301"/>
      <c r="AN29" s="301"/>
      <c r="AO29" s="301"/>
      <c r="AP29" s="45"/>
      <c r="AQ29" s="47"/>
      <c r="BE29" s="290"/>
    </row>
    <row r="30" spans="2:71" s="2" customFormat="1" ht="14.4" hidden="1" customHeight="1">
      <c r="B30" s="44"/>
      <c r="C30" s="45"/>
      <c r="D30" s="45"/>
      <c r="E30" s="45"/>
      <c r="F30" s="46" t="s">
        <v>50</v>
      </c>
      <c r="G30" s="45"/>
      <c r="H30" s="45"/>
      <c r="I30" s="45"/>
      <c r="J30" s="45"/>
      <c r="K30" s="45"/>
      <c r="L30" s="300">
        <v>0</v>
      </c>
      <c r="M30" s="301"/>
      <c r="N30" s="301"/>
      <c r="O30" s="301"/>
      <c r="P30" s="45"/>
      <c r="Q30" s="45"/>
      <c r="R30" s="45"/>
      <c r="S30" s="45"/>
      <c r="T30" s="45"/>
      <c r="U30" s="45"/>
      <c r="V30" s="45"/>
      <c r="W30" s="302">
        <f>ROUND(BD51,2)</f>
        <v>0</v>
      </c>
      <c r="X30" s="301"/>
      <c r="Y30" s="301"/>
      <c r="Z30" s="301"/>
      <c r="AA30" s="301"/>
      <c r="AB30" s="301"/>
      <c r="AC30" s="301"/>
      <c r="AD30" s="301"/>
      <c r="AE30" s="301"/>
      <c r="AF30" s="45"/>
      <c r="AG30" s="45"/>
      <c r="AH30" s="45"/>
      <c r="AI30" s="45"/>
      <c r="AJ30" s="45"/>
      <c r="AK30" s="302">
        <v>0</v>
      </c>
      <c r="AL30" s="301"/>
      <c r="AM30" s="301"/>
      <c r="AN30" s="301"/>
      <c r="AO30" s="301"/>
      <c r="AP30" s="45"/>
      <c r="AQ30" s="47"/>
      <c r="BE30" s="290"/>
    </row>
    <row r="31" spans="2:71" s="1" customFormat="1" ht="6.9" customHeight="1"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42"/>
      <c r="BE31" s="290"/>
    </row>
    <row r="32" spans="2:71" s="1" customFormat="1" ht="25.95" customHeight="1">
      <c r="B32" s="38"/>
      <c r="C32" s="48"/>
      <c r="D32" s="49" t="s">
        <v>51</v>
      </c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1" t="s">
        <v>52</v>
      </c>
      <c r="U32" s="50"/>
      <c r="V32" s="50"/>
      <c r="W32" s="50"/>
      <c r="X32" s="303" t="s">
        <v>53</v>
      </c>
      <c r="Y32" s="304"/>
      <c r="Z32" s="304"/>
      <c r="AA32" s="304"/>
      <c r="AB32" s="304"/>
      <c r="AC32" s="50"/>
      <c r="AD32" s="50"/>
      <c r="AE32" s="50"/>
      <c r="AF32" s="50"/>
      <c r="AG32" s="50"/>
      <c r="AH32" s="50"/>
      <c r="AI32" s="50"/>
      <c r="AJ32" s="50"/>
      <c r="AK32" s="305">
        <f>SUM(AK23:AK30)</f>
        <v>0</v>
      </c>
      <c r="AL32" s="304"/>
      <c r="AM32" s="304"/>
      <c r="AN32" s="304"/>
      <c r="AO32" s="306"/>
      <c r="AP32" s="48"/>
      <c r="AQ32" s="52"/>
      <c r="BE32" s="290"/>
    </row>
    <row r="33" spans="2:56" s="1" customFormat="1" ht="6.9" customHeight="1">
      <c r="B33" s="38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42"/>
    </row>
    <row r="34" spans="2:56" s="1" customFormat="1" ht="6.9" customHeight="1">
      <c r="B34" s="53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5"/>
    </row>
    <row r="38" spans="2:56" s="1" customFormat="1" ht="6.9" customHeight="1">
      <c r="B38" s="56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38"/>
    </row>
    <row r="39" spans="2:56" s="1" customFormat="1" ht="36.9" customHeight="1">
      <c r="B39" s="38"/>
      <c r="C39" s="58" t="s">
        <v>54</v>
      </c>
      <c r="AR39" s="38"/>
    </row>
    <row r="40" spans="2:56" s="1" customFormat="1" ht="6.9" customHeight="1">
      <c r="B40" s="38"/>
      <c r="AR40" s="38"/>
    </row>
    <row r="41" spans="2:56" s="3" customFormat="1" ht="14.4" customHeight="1">
      <c r="B41" s="59"/>
      <c r="C41" s="60" t="s">
        <v>16</v>
      </c>
      <c r="L41" s="3" t="str">
        <f>K5</f>
        <v>BOH</v>
      </c>
      <c r="AR41" s="59"/>
    </row>
    <row r="42" spans="2:56" s="4" customFormat="1" ht="36.9" customHeight="1">
      <c r="B42" s="61"/>
      <c r="C42" s="62" t="s">
        <v>19</v>
      </c>
      <c r="L42" s="307" t="str">
        <f>K6</f>
        <v>Most ev.č. 07-27-01 přes potok Lutyňka v Bohumíně-Skřečoni</v>
      </c>
      <c r="M42" s="308"/>
      <c r="N42" s="308"/>
      <c r="O42" s="308"/>
      <c r="P42" s="308"/>
      <c r="Q42" s="308"/>
      <c r="R42" s="308"/>
      <c r="S42" s="308"/>
      <c r="T42" s="308"/>
      <c r="U42" s="308"/>
      <c r="V42" s="308"/>
      <c r="W42" s="308"/>
      <c r="X42" s="308"/>
      <c r="Y42" s="308"/>
      <c r="Z42" s="308"/>
      <c r="AA42" s="308"/>
      <c r="AB42" s="308"/>
      <c r="AC42" s="308"/>
      <c r="AD42" s="308"/>
      <c r="AE42" s="308"/>
      <c r="AF42" s="308"/>
      <c r="AG42" s="308"/>
      <c r="AH42" s="308"/>
      <c r="AI42" s="308"/>
      <c r="AJ42" s="308"/>
      <c r="AK42" s="308"/>
      <c r="AL42" s="308"/>
      <c r="AM42" s="308"/>
      <c r="AN42" s="308"/>
      <c r="AO42" s="308"/>
      <c r="AR42" s="61"/>
    </row>
    <row r="43" spans="2:56" s="1" customFormat="1" ht="6.9" customHeight="1">
      <c r="B43" s="38"/>
      <c r="AR43" s="38"/>
    </row>
    <row r="44" spans="2:56" s="1" customFormat="1" ht="13.2">
      <c r="B44" s="38"/>
      <c r="C44" s="60" t="s">
        <v>23</v>
      </c>
      <c r="L44" s="63" t="str">
        <f>IF(K8="","",K8)</f>
        <v xml:space="preserve"> </v>
      </c>
      <c r="AI44" s="60" t="s">
        <v>25</v>
      </c>
      <c r="AM44" s="309" t="str">
        <f>IF(AN8= "","",AN8)</f>
        <v>29. 3. 2018</v>
      </c>
      <c r="AN44" s="309"/>
      <c r="AR44" s="38"/>
    </row>
    <row r="45" spans="2:56" s="1" customFormat="1" ht="6.9" customHeight="1">
      <c r="B45" s="38"/>
      <c r="AR45" s="38"/>
    </row>
    <row r="46" spans="2:56" s="1" customFormat="1" ht="13.2">
      <c r="B46" s="38"/>
      <c r="C46" s="60" t="s">
        <v>27</v>
      </c>
      <c r="L46" s="3" t="str">
        <f>IF(E11= "","",E11)</f>
        <v>Město Bohumín</v>
      </c>
      <c r="AI46" s="60" t="s">
        <v>35</v>
      </c>
      <c r="AM46" s="310" t="str">
        <f>IF(E17="","",E17)</f>
        <v>Ing. Pavel Kurečka MOSTY s.r.o.</v>
      </c>
      <c r="AN46" s="310"/>
      <c r="AO46" s="310"/>
      <c r="AP46" s="310"/>
      <c r="AR46" s="38"/>
      <c r="AS46" s="311" t="s">
        <v>55</v>
      </c>
      <c r="AT46" s="312"/>
      <c r="AU46" s="65"/>
      <c r="AV46" s="65"/>
      <c r="AW46" s="65"/>
      <c r="AX46" s="65"/>
      <c r="AY46" s="65"/>
      <c r="AZ46" s="65"/>
      <c r="BA46" s="65"/>
      <c r="BB46" s="65"/>
      <c r="BC46" s="65"/>
      <c r="BD46" s="66"/>
    </row>
    <row r="47" spans="2:56" s="1" customFormat="1" ht="13.2">
      <c r="B47" s="38"/>
      <c r="C47" s="60" t="s">
        <v>33</v>
      </c>
      <c r="L47" s="3" t="str">
        <f>IF(E14= "Vyplň údaj","",E14)</f>
        <v/>
      </c>
      <c r="AR47" s="38"/>
      <c r="AS47" s="313"/>
      <c r="AT47" s="314"/>
      <c r="AU47" s="39"/>
      <c r="AV47" s="39"/>
      <c r="AW47" s="39"/>
      <c r="AX47" s="39"/>
      <c r="AY47" s="39"/>
      <c r="AZ47" s="39"/>
      <c r="BA47" s="39"/>
      <c r="BB47" s="39"/>
      <c r="BC47" s="39"/>
      <c r="BD47" s="67"/>
    </row>
    <row r="48" spans="2:56" s="1" customFormat="1" ht="10.8" customHeight="1">
      <c r="B48" s="38"/>
      <c r="AR48" s="38"/>
      <c r="AS48" s="313"/>
      <c r="AT48" s="314"/>
      <c r="AU48" s="39"/>
      <c r="AV48" s="39"/>
      <c r="AW48" s="39"/>
      <c r="AX48" s="39"/>
      <c r="AY48" s="39"/>
      <c r="AZ48" s="39"/>
      <c r="BA48" s="39"/>
      <c r="BB48" s="39"/>
      <c r="BC48" s="39"/>
      <c r="BD48" s="67"/>
    </row>
    <row r="49" spans="1:91" s="1" customFormat="1" ht="29.25" customHeight="1">
      <c r="B49" s="38"/>
      <c r="C49" s="315" t="s">
        <v>56</v>
      </c>
      <c r="D49" s="316"/>
      <c r="E49" s="316"/>
      <c r="F49" s="316"/>
      <c r="G49" s="316"/>
      <c r="H49" s="68"/>
      <c r="I49" s="317" t="s">
        <v>57</v>
      </c>
      <c r="J49" s="316"/>
      <c r="K49" s="316"/>
      <c r="L49" s="316"/>
      <c r="M49" s="316"/>
      <c r="N49" s="316"/>
      <c r="O49" s="316"/>
      <c r="P49" s="316"/>
      <c r="Q49" s="316"/>
      <c r="R49" s="316"/>
      <c r="S49" s="316"/>
      <c r="T49" s="316"/>
      <c r="U49" s="316"/>
      <c r="V49" s="316"/>
      <c r="W49" s="316"/>
      <c r="X49" s="316"/>
      <c r="Y49" s="316"/>
      <c r="Z49" s="316"/>
      <c r="AA49" s="316"/>
      <c r="AB49" s="316"/>
      <c r="AC49" s="316"/>
      <c r="AD49" s="316"/>
      <c r="AE49" s="316"/>
      <c r="AF49" s="316"/>
      <c r="AG49" s="318" t="s">
        <v>58</v>
      </c>
      <c r="AH49" s="316"/>
      <c r="AI49" s="316"/>
      <c r="AJ49" s="316"/>
      <c r="AK49" s="316"/>
      <c r="AL49" s="316"/>
      <c r="AM49" s="316"/>
      <c r="AN49" s="317" t="s">
        <v>59</v>
      </c>
      <c r="AO49" s="316"/>
      <c r="AP49" s="316"/>
      <c r="AQ49" s="69" t="s">
        <v>60</v>
      </c>
      <c r="AR49" s="38"/>
      <c r="AS49" s="70" t="s">
        <v>61</v>
      </c>
      <c r="AT49" s="71" t="s">
        <v>62</v>
      </c>
      <c r="AU49" s="71" t="s">
        <v>63</v>
      </c>
      <c r="AV49" s="71" t="s">
        <v>64</v>
      </c>
      <c r="AW49" s="71" t="s">
        <v>65</v>
      </c>
      <c r="AX49" s="71" t="s">
        <v>66</v>
      </c>
      <c r="AY49" s="71" t="s">
        <v>67</v>
      </c>
      <c r="AZ49" s="71" t="s">
        <v>68</v>
      </c>
      <c r="BA49" s="71" t="s">
        <v>69</v>
      </c>
      <c r="BB49" s="71" t="s">
        <v>70</v>
      </c>
      <c r="BC49" s="71" t="s">
        <v>71</v>
      </c>
      <c r="BD49" s="72" t="s">
        <v>72</v>
      </c>
    </row>
    <row r="50" spans="1:91" s="1" customFormat="1" ht="10.8" customHeight="1">
      <c r="B50" s="38"/>
      <c r="AR50" s="38"/>
      <c r="AS50" s="73"/>
      <c r="AT50" s="65"/>
      <c r="AU50" s="65"/>
      <c r="AV50" s="65"/>
      <c r="AW50" s="65"/>
      <c r="AX50" s="65"/>
      <c r="AY50" s="65"/>
      <c r="AZ50" s="65"/>
      <c r="BA50" s="65"/>
      <c r="BB50" s="65"/>
      <c r="BC50" s="65"/>
      <c r="BD50" s="66"/>
    </row>
    <row r="51" spans="1:91" s="4" customFormat="1" ht="32.4" customHeight="1">
      <c r="B51" s="61"/>
      <c r="C51" s="74" t="s">
        <v>73</v>
      </c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322">
        <f>ROUND(SUM(AG52:AG54),2)</f>
        <v>0</v>
      </c>
      <c r="AH51" s="322"/>
      <c r="AI51" s="322"/>
      <c r="AJ51" s="322"/>
      <c r="AK51" s="322"/>
      <c r="AL51" s="322"/>
      <c r="AM51" s="322"/>
      <c r="AN51" s="323">
        <f>SUM(AG51,AT51)</f>
        <v>0</v>
      </c>
      <c r="AO51" s="323"/>
      <c r="AP51" s="323"/>
      <c r="AQ51" s="76" t="s">
        <v>5</v>
      </c>
      <c r="AR51" s="61"/>
      <c r="AS51" s="77">
        <f>ROUND(SUM(AS52:AS54),2)</f>
        <v>0</v>
      </c>
      <c r="AT51" s="78">
        <f>ROUND(SUM(AV51:AW51),2)</f>
        <v>0</v>
      </c>
      <c r="AU51" s="79">
        <f>ROUND(SUM(AU52:AU54),5)</f>
        <v>0</v>
      </c>
      <c r="AV51" s="78">
        <f>ROUND(AZ51*L26,2)</f>
        <v>0</v>
      </c>
      <c r="AW51" s="78">
        <f>ROUND(BA51*L27,2)</f>
        <v>0</v>
      </c>
      <c r="AX51" s="78">
        <f>ROUND(BB51*L26,2)</f>
        <v>0</v>
      </c>
      <c r="AY51" s="78">
        <f>ROUND(BC51*L27,2)</f>
        <v>0</v>
      </c>
      <c r="AZ51" s="78">
        <f>ROUND(SUM(AZ52:AZ54),2)</f>
        <v>0</v>
      </c>
      <c r="BA51" s="78">
        <f>ROUND(SUM(BA52:BA54),2)</f>
        <v>0</v>
      </c>
      <c r="BB51" s="78">
        <f>ROUND(SUM(BB52:BB54),2)</f>
        <v>0</v>
      </c>
      <c r="BC51" s="78">
        <f>ROUND(SUM(BC52:BC54),2)</f>
        <v>0</v>
      </c>
      <c r="BD51" s="80">
        <f>ROUND(SUM(BD52:BD54),2)</f>
        <v>0</v>
      </c>
      <c r="BS51" s="62" t="s">
        <v>74</v>
      </c>
      <c r="BT51" s="62" t="s">
        <v>75</v>
      </c>
      <c r="BU51" s="81" t="s">
        <v>76</v>
      </c>
      <c r="BV51" s="62" t="s">
        <v>77</v>
      </c>
      <c r="BW51" s="62" t="s">
        <v>7</v>
      </c>
      <c r="BX51" s="62" t="s">
        <v>78</v>
      </c>
      <c r="CL51" s="62" t="s">
        <v>5</v>
      </c>
    </row>
    <row r="52" spans="1:91" s="5" customFormat="1" ht="16.5" customHeight="1">
      <c r="A52" s="82" t="s">
        <v>79</v>
      </c>
      <c r="B52" s="83"/>
      <c r="C52" s="84"/>
      <c r="D52" s="321" t="s">
        <v>80</v>
      </c>
      <c r="E52" s="321"/>
      <c r="F52" s="321"/>
      <c r="G52" s="321"/>
      <c r="H52" s="321"/>
      <c r="I52" s="85"/>
      <c r="J52" s="321" t="s">
        <v>81</v>
      </c>
      <c r="K52" s="321"/>
      <c r="L52" s="321"/>
      <c r="M52" s="321"/>
      <c r="N52" s="321"/>
      <c r="O52" s="321"/>
      <c r="P52" s="321"/>
      <c r="Q52" s="321"/>
      <c r="R52" s="321"/>
      <c r="S52" s="321"/>
      <c r="T52" s="321"/>
      <c r="U52" s="321"/>
      <c r="V52" s="321"/>
      <c r="W52" s="321"/>
      <c r="X52" s="321"/>
      <c r="Y52" s="321"/>
      <c r="Z52" s="321"/>
      <c r="AA52" s="321"/>
      <c r="AB52" s="321"/>
      <c r="AC52" s="321"/>
      <c r="AD52" s="321"/>
      <c r="AE52" s="321"/>
      <c r="AF52" s="321"/>
      <c r="AG52" s="319">
        <f>'000 - 000 - Ostatní a ved...'!J27</f>
        <v>0</v>
      </c>
      <c r="AH52" s="320"/>
      <c r="AI52" s="320"/>
      <c r="AJ52" s="320"/>
      <c r="AK52" s="320"/>
      <c r="AL52" s="320"/>
      <c r="AM52" s="320"/>
      <c r="AN52" s="319">
        <f>SUM(AG52,AT52)</f>
        <v>0</v>
      </c>
      <c r="AO52" s="320"/>
      <c r="AP52" s="320"/>
      <c r="AQ52" s="86" t="s">
        <v>82</v>
      </c>
      <c r="AR52" s="83"/>
      <c r="AS52" s="87">
        <v>0</v>
      </c>
      <c r="AT52" s="88">
        <f>ROUND(SUM(AV52:AW52),2)</f>
        <v>0</v>
      </c>
      <c r="AU52" s="89">
        <f>'000 - 000 - Ostatní a ved...'!P83</f>
        <v>0</v>
      </c>
      <c r="AV52" s="88">
        <f>'000 - 000 - Ostatní a ved...'!J30</f>
        <v>0</v>
      </c>
      <c r="AW52" s="88">
        <f>'000 - 000 - Ostatní a ved...'!J31</f>
        <v>0</v>
      </c>
      <c r="AX52" s="88">
        <f>'000 - 000 - Ostatní a ved...'!J32</f>
        <v>0</v>
      </c>
      <c r="AY52" s="88">
        <f>'000 - 000 - Ostatní a ved...'!J33</f>
        <v>0</v>
      </c>
      <c r="AZ52" s="88">
        <f>'000 - 000 - Ostatní a ved...'!F30</f>
        <v>0</v>
      </c>
      <c r="BA52" s="88">
        <f>'000 - 000 - Ostatní a ved...'!F31</f>
        <v>0</v>
      </c>
      <c r="BB52" s="88">
        <f>'000 - 000 - Ostatní a ved...'!F32</f>
        <v>0</v>
      </c>
      <c r="BC52" s="88">
        <f>'000 - 000 - Ostatní a ved...'!F33</f>
        <v>0</v>
      </c>
      <c r="BD52" s="90">
        <f>'000 - 000 - Ostatní a ved...'!F34</f>
        <v>0</v>
      </c>
      <c r="BT52" s="91" t="s">
        <v>83</v>
      </c>
      <c r="BV52" s="91" t="s">
        <v>77</v>
      </c>
      <c r="BW52" s="91" t="s">
        <v>84</v>
      </c>
      <c r="BX52" s="91" t="s">
        <v>7</v>
      </c>
      <c r="CL52" s="91" t="s">
        <v>5</v>
      </c>
      <c r="CM52" s="91" t="s">
        <v>85</v>
      </c>
    </row>
    <row r="53" spans="1:91" s="5" customFormat="1" ht="16.5" customHeight="1">
      <c r="A53" s="82" t="s">
        <v>79</v>
      </c>
      <c r="B53" s="83"/>
      <c r="C53" s="84"/>
      <c r="D53" s="321" t="s">
        <v>86</v>
      </c>
      <c r="E53" s="321"/>
      <c r="F53" s="321"/>
      <c r="G53" s="321"/>
      <c r="H53" s="321"/>
      <c r="I53" s="85"/>
      <c r="J53" s="321" t="s">
        <v>87</v>
      </c>
      <c r="K53" s="321"/>
      <c r="L53" s="321"/>
      <c r="M53" s="321"/>
      <c r="N53" s="321"/>
      <c r="O53" s="321"/>
      <c r="P53" s="321"/>
      <c r="Q53" s="321"/>
      <c r="R53" s="321"/>
      <c r="S53" s="321"/>
      <c r="T53" s="321"/>
      <c r="U53" s="321"/>
      <c r="V53" s="321"/>
      <c r="W53" s="321"/>
      <c r="X53" s="321"/>
      <c r="Y53" s="321"/>
      <c r="Z53" s="321"/>
      <c r="AA53" s="321"/>
      <c r="AB53" s="321"/>
      <c r="AC53" s="321"/>
      <c r="AD53" s="321"/>
      <c r="AE53" s="321"/>
      <c r="AF53" s="321"/>
      <c r="AG53" s="319">
        <f>'110 - 110 - Provizorní ko...'!J27</f>
        <v>0</v>
      </c>
      <c r="AH53" s="320"/>
      <c r="AI53" s="320"/>
      <c r="AJ53" s="320"/>
      <c r="AK53" s="320"/>
      <c r="AL53" s="320"/>
      <c r="AM53" s="320"/>
      <c r="AN53" s="319">
        <f>SUM(AG53,AT53)</f>
        <v>0</v>
      </c>
      <c r="AO53" s="320"/>
      <c r="AP53" s="320"/>
      <c r="AQ53" s="86" t="s">
        <v>88</v>
      </c>
      <c r="AR53" s="83"/>
      <c r="AS53" s="87">
        <v>0</v>
      </c>
      <c r="AT53" s="88">
        <f>ROUND(SUM(AV53:AW53),2)</f>
        <v>0</v>
      </c>
      <c r="AU53" s="89">
        <f>'110 - 110 - Provizorní ko...'!P83</f>
        <v>0</v>
      </c>
      <c r="AV53" s="88">
        <f>'110 - 110 - Provizorní ko...'!J30</f>
        <v>0</v>
      </c>
      <c r="AW53" s="88">
        <f>'110 - 110 - Provizorní ko...'!J31</f>
        <v>0</v>
      </c>
      <c r="AX53" s="88">
        <f>'110 - 110 - Provizorní ko...'!J32</f>
        <v>0</v>
      </c>
      <c r="AY53" s="88">
        <f>'110 - 110 - Provizorní ko...'!J33</f>
        <v>0</v>
      </c>
      <c r="AZ53" s="88">
        <f>'110 - 110 - Provizorní ko...'!F30</f>
        <v>0</v>
      </c>
      <c r="BA53" s="88">
        <f>'110 - 110 - Provizorní ko...'!F31</f>
        <v>0</v>
      </c>
      <c r="BB53" s="88">
        <f>'110 - 110 - Provizorní ko...'!F32</f>
        <v>0</v>
      </c>
      <c r="BC53" s="88">
        <f>'110 - 110 - Provizorní ko...'!F33</f>
        <v>0</v>
      </c>
      <c r="BD53" s="90">
        <f>'110 - 110 - Provizorní ko...'!F34</f>
        <v>0</v>
      </c>
      <c r="BT53" s="91" t="s">
        <v>83</v>
      </c>
      <c r="BV53" s="91" t="s">
        <v>77</v>
      </c>
      <c r="BW53" s="91" t="s">
        <v>89</v>
      </c>
      <c r="BX53" s="91" t="s">
        <v>7</v>
      </c>
      <c r="CL53" s="91" t="s">
        <v>5</v>
      </c>
      <c r="CM53" s="91" t="s">
        <v>85</v>
      </c>
    </row>
    <row r="54" spans="1:91" s="5" customFormat="1" ht="16.5" customHeight="1">
      <c r="A54" s="82" t="s">
        <v>79</v>
      </c>
      <c r="B54" s="83"/>
      <c r="C54" s="84"/>
      <c r="D54" s="321" t="s">
        <v>90</v>
      </c>
      <c r="E54" s="321"/>
      <c r="F54" s="321"/>
      <c r="G54" s="321"/>
      <c r="H54" s="321"/>
      <c r="I54" s="85"/>
      <c r="J54" s="321" t="s">
        <v>91</v>
      </c>
      <c r="K54" s="321"/>
      <c r="L54" s="321"/>
      <c r="M54" s="321"/>
      <c r="N54" s="321"/>
      <c r="O54" s="321"/>
      <c r="P54" s="321"/>
      <c r="Q54" s="321"/>
      <c r="R54" s="321"/>
      <c r="S54" s="321"/>
      <c r="T54" s="321"/>
      <c r="U54" s="321"/>
      <c r="V54" s="321"/>
      <c r="W54" s="321"/>
      <c r="X54" s="321"/>
      <c r="Y54" s="321"/>
      <c r="Z54" s="321"/>
      <c r="AA54" s="321"/>
      <c r="AB54" s="321"/>
      <c r="AC54" s="321"/>
      <c r="AD54" s="321"/>
      <c r="AE54" s="321"/>
      <c r="AF54" s="321"/>
      <c r="AG54" s="319">
        <f>'201 - 201 - Most ev.č. 07...'!J27</f>
        <v>0</v>
      </c>
      <c r="AH54" s="320"/>
      <c r="AI54" s="320"/>
      <c r="AJ54" s="320"/>
      <c r="AK54" s="320"/>
      <c r="AL54" s="320"/>
      <c r="AM54" s="320"/>
      <c r="AN54" s="319">
        <f>SUM(AG54,AT54)</f>
        <v>0</v>
      </c>
      <c r="AO54" s="320"/>
      <c r="AP54" s="320"/>
      <c r="AQ54" s="86" t="s">
        <v>88</v>
      </c>
      <c r="AR54" s="83"/>
      <c r="AS54" s="92">
        <v>0</v>
      </c>
      <c r="AT54" s="93">
        <f>ROUND(SUM(AV54:AW54),2)</f>
        <v>0</v>
      </c>
      <c r="AU54" s="94">
        <f>'201 - 201 - Most ev.č. 07...'!P87</f>
        <v>0</v>
      </c>
      <c r="AV54" s="93">
        <f>'201 - 201 - Most ev.č. 07...'!J30</f>
        <v>0</v>
      </c>
      <c r="AW54" s="93">
        <f>'201 - 201 - Most ev.č. 07...'!J31</f>
        <v>0</v>
      </c>
      <c r="AX54" s="93">
        <f>'201 - 201 - Most ev.č. 07...'!J32</f>
        <v>0</v>
      </c>
      <c r="AY54" s="93">
        <f>'201 - 201 - Most ev.č. 07...'!J33</f>
        <v>0</v>
      </c>
      <c r="AZ54" s="93">
        <f>'201 - 201 - Most ev.č. 07...'!F30</f>
        <v>0</v>
      </c>
      <c r="BA54" s="93">
        <f>'201 - 201 - Most ev.č. 07...'!F31</f>
        <v>0</v>
      </c>
      <c r="BB54" s="93">
        <f>'201 - 201 - Most ev.č. 07...'!F32</f>
        <v>0</v>
      </c>
      <c r="BC54" s="93">
        <f>'201 - 201 - Most ev.č. 07...'!F33</f>
        <v>0</v>
      </c>
      <c r="BD54" s="95">
        <f>'201 - 201 - Most ev.č. 07...'!F34</f>
        <v>0</v>
      </c>
      <c r="BT54" s="91" t="s">
        <v>83</v>
      </c>
      <c r="BV54" s="91" t="s">
        <v>77</v>
      </c>
      <c r="BW54" s="91" t="s">
        <v>92</v>
      </c>
      <c r="BX54" s="91" t="s">
        <v>7</v>
      </c>
      <c r="CL54" s="91" t="s">
        <v>5</v>
      </c>
      <c r="CM54" s="91" t="s">
        <v>85</v>
      </c>
    </row>
    <row r="55" spans="1:91" s="1" customFormat="1" ht="30" customHeight="1">
      <c r="B55" s="38"/>
      <c r="AR55" s="38"/>
    </row>
    <row r="56" spans="1:91" s="1" customFormat="1" ht="6.9" customHeight="1">
      <c r="B56" s="53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  <c r="AM56" s="54"/>
      <c r="AN56" s="54"/>
      <c r="AO56" s="54"/>
      <c r="AP56" s="54"/>
      <c r="AQ56" s="54"/>
      <c r="AR56" s="38"/>
    </row>
  </sheetData>
  <mergeCells count="49">
    <mergeCell ref="AR2:BE2"/>
    <mergeCell ref="AN54:AP54"/>
    <mergeCell ref="AG54:AM54"/>
    <mergeCell ref="D54:H54"/>
    <mergeCell ref="J54:AF54"/>
    <mergeCell ref="AG51:AM51"/>
    <mergeCell ref="AN51:AP51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000 - 000 - Ostatní a ved...'!C2" display="/"/>
    <hyperlink ref="A53" location="'110 - 110 - Provizorní ko...'!C2" display="/"/>
    <hyperlink ref="A54" location="'201 - 201 - Most ev.č. 07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21"/>
  <sheetViews>
    <sheetView showGridLines="0" workbookViewId="0">
      <pane ySplit="1" topLeftCell="A107" activePane="bottomLeft" state="frozen"/>
      <selection pane="bottomLeft" activeCell="F119" sqref="F119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96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18"/>
      <c r="B1" s="97"/>
      <c r="C1" s="97"/>
      <c r="D1" s="98" t="s">
        <v>1</v>
      </c>
      <c r="E1" s="97"/>
      <c r="F1" s="99" t="s">
        <v>93</v>
      </c>
      <c r="G1" s="334" t="s">
        <v>94</v>
      </c>
      <c r="H1" s="334"/>
      <c r="I1" s="100"/>
      <c r="J1" s="99" t="s">
        <v>95</v>
      </c>
      <c r="K1" s="98" t="s">
        <v>96</v>
      </c>
      <c r="L1" s="99" t="s">
        <v>97</v>
      </c>
      <c r="M1" s="99"/>
      <c r="N1" s="99"/>
      <c r="O1" s="99"/>
      <c r="P1" s="99"/>
      <c r="Q1" s="99"/>
      <c r="R1" s="99"/>
      <c r="S1" s="99"/>
      <c r="T1" s="99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" customHeight="1">
      <c r="L2" s="324" t="s">
        <v>8</v>
      </c>
      <c r="M2" s="325"/>
      <c r="N2" s="325"/>
      <c r="O2" s="325"/>
      <c r="P2" s="325"/>
      <c r="Q2" s="325"/>
      <c r="R2" s="325"/>
      <c r="S2" s="325"/>
      <c r="T2" s="325"/>
      <c r="U2" s="325"/>
      <c r="V2" s="325"/>
      <c r="AT2" s="21" t="s">
        <v>84</v>
      </c>
    </row>
    <row r="3" spans="1:70" ht="6.9" customHeight="1">
      <c r="B3" s="22"/>
      <c r="C3" s="23"/>
      <c r="D3" s="23"/>
      <c r="E3" s="23"/>
      <c r="F3" s="23"/>
      <c r="G3" s="23"/>
      <c r="H3" s="23"/>
      <c r="I3" s="101"/>
      <c r="J3" s="23"/>
      <c r="K3" s="24"/>
      <c r="AT3" s="21" t="s">
        <v>85</v>
      </c>
    </row>
    <row r="4" spans="1:70" ht="36.9" customHeight="1">
      <c r="B4" s="25"/>
      <c r="C4" s="26"/>
      <c r="D4" s="27" t="s">
        <v>98</v>
      </c>
      <c r="E4" s="26"/>
      <c r="F4" s="26"/>
      <c r="G4" s="26"/>
      <c r="H4" s="26"/>
      <c r="I4" s="102"/>
      <c r="J4" s="26"/>
      <c r="K4" s="28"/>
      <c r="M4" s="29" t="s">
        <v>13</v>
      </c>
      <c r="AT4" s="21" t="s">
        <v>6</v>
      </c>
    </row>
    <row r="5" spans="1:70" ht="6.9" customHeight="1">
      <c r="B5" s="25"/>
      <c r="C5" s="26"/>
      <c r="D5" s="26"/>
      <c r="E5" s="26"/>
      <c r="F5" s="26"/>
      <c r="G5" s="26"/>
      <c r="H5" s="26"/>
      <c r="I5" s="102"/>
      <c r="J5" s="26"/>
      <c r="K5" s="28"/>
    </row>
    <row r="6" spans="1:70" ht="13.2">
      <c r="B6" s="25"/>
      <c r="C6" s="26"/>
      <c r="D6" s="34" t="s">
        <v>19</v>
      </c>
      <c r="E6" s="26"/>
      <c r="F6" s="26"/>
      <c r="G6" s="26"/>
      <c r="H6" s="26"/>
      <c r="I6" s="102"/>
      <c r="J6" s="26"/>
      <c r="K6" s="28"/>
    </row>
    <row r="7" spans="1:70" ht="16.5" customHeight="1">
      <c r="B7" s="25"/>
      <c r="C7" s="26"/>
      <c r="D7" s="26"/>
      <c r="E7" s="326" t="str">
        <f>'Rekapitulace stavby'!K6</f>
        <v>Most ev.č. 07-27-01 přes potok Lutyňka v Bohumíně-Skřečoni</v>
      </c>
      <c r="F7" s="327"/>
      <c r="G7" s="327"/>
      <c r="H7" s="327"/>
      <c r="I7" s="102"/>
      <c r="J7" s="26"/>
      <c r="K7" s="28"/>
    </row>
    <row r="8" spans="1:70" s="1" customFormat="1" ht="13.2">
      <c r="B8" s="38"/>
      <c r="C8" s="39"/>
      <c r="D8" s="34" t="s">
        <v>99</v>
      </c>
      <c r="E8" s="39"/>
      <c r="F8" s="39"/>
      <c r="G8" s="39"/>
      <c r="H8" s="39"/>
      <c r="I8" s="103"/>
      <c r="J8" s="39"/>
      <c r="K8" s="42"/>
    </row>
    <row r="9" spans="1:70" s="1" customFormat="1" ht="36.9" customHeight="1">
      <c r="B9" s="38"/>
      <c r="C9" s="39"/>
      <c r="D9" s="39"/>
      <c r="E9" s="328" t="s">
        <v>100</v>
      </c>
      <c r="F9" s="329"/>
      <c r="G9" s="329"/>
      <c r="H9" s="329"/>
      <c r="I9" s="103"/>
      <c r="J9" s="39"/>
      <c r="K9" s="42"/>
    </row>
    <row r="10" spans="1:70" s="1" customFormat="1" ht="12">
      <c r="B10" s="38"/>
      <c r="C10" s="39"/>
      <c r="D10" s="39"/>
      <c r="E10" s="39"/>
      <c r="F10" s="39"/>
      <c r="G10" s="39"/>
      <c r="H10" s="39"/>
      <c r="I10" s="103"/>
      <c r="J10" s="39"/>
      <c r="K10" s="42"/>
    </row>
    <row r="11" spans="1:70" s="1" customFormat="1" ht="14.4" customHeight="1">
      <c r="B11" s="38"/>
      <c r="C11" s="39"/>
      <c r="D11" s="34" t="s">
        <v>21</v>
      </c>
      <c r="E11" s="39"/>
      <c r="F11" s="32" t="s">
        <v>5</v>
      </c>
      <c r="G11" s="39"/>
      <c r="H11" s="39"/>
      <c r="I11" s="104" t="s">
        <v>22</v>
      </c>
      <c r="J11" s="32" t="s">
        <v>5</v>
      </c>
      <c r="K11" s="42"/>
    </row>
    <row r="12" spans="1:70" s="1" customFormat="1" ht="14.4" customHeight="1">
      <c r="B12" s="38"/>
      <c r="C12" s="39"/>
      <c r="D12" s="34" t="s">
        <v>23</v>
      </c>
      <c r="E12" s="39"/>
      <c r="F12" s="32" t="s">
        <v>24</v>
      </c>
      <c r="G12" s="39"/>
      <c r="H12" s="39"/>
      <c r="I12" s="104" t="s">
        <v>25</v>
      </c>
      <c r="J12" s="105" t="str">
        <f>'Rekapitulace stavby'!AN8</f>
        <v>29. 3. 2018</v>
      </c>
      <c r="K12" s="42"/>
    </row>
    <row r="13" spans="1:70" s="1" customFormat="1" ht="10.8" customHeight="1">
      <c r="B13" s="38"/>
      <c r="C13" s="39"/>
      <c r="D13" s="39"/>
      <c r="E13" s="39"/>
      <c r="F13" s="39"/>
      <c r="G13" s="39"/>
      <c r="H13" s="39"/>
      <c r="I13" s="103"/>
      <c r="J13" s="39"/>
      <c r="K13" s="42"/>
    </row>
    <row r="14" spans="1:70" s="1" customFormat="1" ht="14.4" customHeight="1">
      <c r="B14" s="38"/>
      <c r="C14" s="39"/>
      <c r="D14" s="34" t="s">
        <v>27</v>
      </c>
      <c r="E14" s="39"/>
      <c r="F14" s="39"/>
      <c r="G14" s="39"/>
      <c r="H14" s="39"/>
      <c r="I14" s="104" t="s">
        <v>28</v>
      </c>
      <c r="J14" s="32" t="s">
        <v>29</v>
      </c>
      <c r="K14" s="42"/>
    </row>
    <row r="15" spans="1:70" s="1" customFormat="1" ht="18" customHeight="1">
      <c r="B15" s="38"/>
      <c r="C15" s="39"/>
      <c r="D15" s="39"/>
      <c r="E15" s="32" t="s">
        <v>30</v>
      </c>
      <c r="F15" s="39"/>
      <c r="G15" s="39"/>
      <c r="H15" s="39"/>
      <c r="I15" s="104" t="s">
        <v>31</v>
      </c>
      <c r="J15" s="32" t="s">
        <v>32</v>
      </c>
      <c r="K15" s="42"/>
    </row>
    <row r="16" spans="1:70" s="1" customFormat="1" ht="6.9" customHeight="1">
      <c r="B16" s="38"/>
      <c r="C16" s="39"/>
      <c r="D16" s="39"/>
      <c r="E16" s="39"/>
      <c r="F16" s="39"/>
      <c r="G16" s="39"/>
      <c r="H16" s="39"/>
      <c r="I16" s="103"/>
      <c r="J16" s="39"/>
      <c r="K16" s="42"/>
    </row>
    <row r="17" spans="2:11" s="1" customFormat="1" ht="14.4" customHeight="1">
      <c r="B17" s="38"/>
      <c r="C17" s="39"/>
      <c r="D17" s="34" t="s">
        <v>33</v>
      </c>
      <c r="E17" s="39"/>
      <c r="F17" s="39"/>
      <c r="G17" s="39"/>
      <c r="H17" s="39"/>
      <c r="I17" s="104" t="s">
        <v>28</v>
      </c>
      <c r="J17" s="32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2" t="str">
        <f>IF('Rekapitulace stavby'!E14="Vyplň údaj","",IF('Rekapitulace stavby'!E14="","",'Rekapitulace stavby'!E14))</f>
        <v/>
      </c>
      <c r="F18" s="39"/>
      <c r="G18" s="39"/>
      <c r="H18" s="39"/>
      <c r="I18" s="104" t="s">
        <v>31</v>
      </c>
      <c r="J18" s="32" t="str">
        <f>IF('Rekapitulace stavby'!AN14="Vyplň údaj","",IF('Rekapitulace stavby'!AN14="","",'Rekapitulace stavby'!AN14))</f>
        <v/>
      </c>
      <c r="K18" s="42"/>
    </row>
    <row r="19" spans="2:11" s="1" customFormat="1" ht="6.9" customHeight="1">
      <c r="B19" s="38"/>
      <c r="C19" s="39"/>
      <c r="D19" s="39"/>
      <c r="E19" s="39"/>
      <c r="F19" s="39"/>
      <c r="G19" s="39"/>
      <c r="H19" s="39"/>
      <c r="I19" s="103"/>
      <c r="J19" s="39"/>
      <c r="K19" s="42"/>
    </row>
    <row r="20" spans="2:11" s="1" customFormat="1" ht="14.4" customHeight="1">
      <c r="B20" s="38"/>
      <c r="C20" s="39"/>
      <c r="D20" s="34" t="s">
        <v>35</v>
      </c>
      <c r="E20" s="39"/>
      <c r="F20" s="39"/>
      <c r="G20" s="39"/>
      <c r="H20" s="39"/>
      <c r="I20" s="104" t="s">
        <v>28</v>
      </c>
      <c r="J20" s="32" t="s">
        <v>36</v>
      </c>
      <c r="K20" s="42"/>
    </row>
    <row r="21" spans="2:11" s="1" customFormat="1" ht="18" customHeight="1">
      <c r="B21" s="38"/>
      <c r="C21" s="39"/>
      <c r="D21" s="39"/>
      <c r="E21" s="32" t="s">
        <v>37</v>
      </c>
      <c r="F21" s="39"/>
      <c r="G21" s="39"/>
      <c r="H21" s="39"/>
      <c r="I21" s="104" t="s">
        <v>31</v>
      </c>
      <c r="J21" s="32" t="s">
        <v>38</v>
      </c>
      <c r="K21" s="42"/>
    </row>
    <row r="22" spans="2:11" s="1" customFormat="1" ht="6.9" customHeight="1">
      <c r="B22" s="38"/>
      <c r="C22" s="39"/>
      <c r="D22" s="39"/>
      <c r="E22" s="39"/>
      <c r="F22" s="39"/>
      <c r="G22" s="39"/>
      <c r="H22" s="39"/>
      <c r="I22" s="103"/>
      <c r="J22" s="39"/>
      <c r="K22" s="42"/>
    </row>
    <row r="23" spans="2:11" s="1" customFormat="1" ht="14.4" customHeight="1">
      <c r="B23" s="38"/>
      <c r="C23" s="39"/>
      <c r="D23" s="34" t="s">
        <v>40</v>
      </c>
      <c r="E23" s="39"/>
      <c r="F23" s="39"/>
      <c r="G23" s="39"/>
      <c r="H23" s="39"/>
      <c r="I23" s="103"/>
      <c r="J23" s="39"/>
      <c r="K23" s="42"/>
    </row>
    <row r="24" spans="2:11" s="6" customFormat="1" ht="16.5" customHeight="1">
      <c r="B24" s="106"/>
      <c r="C24" s="107"/>
      <c r="D24" s="107"/>
      <c r="E24" s="296" t="s">
        <v>5</v>
      </c>
      <c r="F24" s="296"/>
      <c r="G24" s="296"/>
      <c r="H24" s="296"/>
      <c r="I24" s="108"/>
      <c r="J24" s="107"/>
      <c r="K24" s="109"/>
    </row>
    <row r="25" spans="2:11" s="1" customFormat="1" ht="6.9" customHeight="1">
      <c r="B25" s="38"/>
      <c r="C25" s="39"/>
      <c r="D25" s="39"/>
      <c r="E25" s="39"/>
      <c r="F25" s="39"/>
      <c r="G25" s="39"/>
      <c r="H25" s="39"/>
      <c r="I25" s="103"/>
      <c r="J25" s="39"/>
      <c r="K25" s="42"/>
    </row>
    <row r="26" spans="2:11" s="1" customFormat="1" ht="6.9" customHeight="1">
      <c r="B26" s="38"/>
      <c r="C26" s="39"/>
      <c r="D26" s="65"/>
      <c r="E26" s="65"/>
      <c r="F26" s="65"/>
      <c r="G26" s="65"/>
      <c r="H26" s="65"/>
      <c r="I26" s="110"/>
      <c r="J26" s="65"/>
      <c r="K26" s="111"/>
    </row>
    <row r="27" spans="2:11" s="1" customFormat="1" ht="25.35" customHeight="1">
      <c r="B27" s="38"/>
      <c r="C27" s="39"/>
      <c r="D27" s="112" t="s">
        <v>41</v>
      </c>
      <c r="E27" s="39"/>
      <c r="F27" s="39"/>
      <c r="G27" s="39"/>
      <c r="H27" s="39"/>
      <c r="I27" s="103"/>
      <c r="J27" s="113">
        <f>ROUND(J83,2)</f>
        <v>0</v>
      </c>
      <c r="K27" s="42"/>
    </row>
    <row r="28" spans="2:11" s="1" customFormat="1" ht="6.9" customHeight="1">
      <c r="B28" s="38"/>
      <c r="C28" s="39"/>
      <c r="D28" s="65"/>
      <c r="E28" s="65"/>
      <c r="F28" s="65"/>
      <c r="G28" s="65"/>
      <c r="H28" s="65"/>
      <c r="I28" s="110"/>
      <c r="J28" s="65"/>
      <c r="K28" s="111"/>
    </row>
    <row r="29" spans="2:11" s="1" customFormat="1" ht="14.4" customHeight="1">
      <c r="B29" s="38"/>
      <c r="C29" s="39"/>
      <c r="D29" s="39"/>
      <c r="E29" s="39"/>
      <c r="F29" s="43" t="s">
        <v>43</v>
      </c>
      <c r="G29" s="39"/>
      <c r="H29" s="39"/>
      <c r="I29" s="114" t="s">
        <v>42</v>
      </c>
      <c r="J29" s="43" t="s">
        <v>44</v>
      </c>
      <c r="K29" s="42"/>
    </row>
    <row r="30" spans="2:11" s="1" customFormat="1" ht="14.4" customHeight="1">
      <c r="B30" s="38"/>
      <c r="C30" s="39"/>
      <c r="D30" s="46" t="s">
        <v>45</v>
      </c>
      <c r="E30" s="46" t="s">
        <v>46</v>
      </c>
      <c r="F30" s="115">
        <f>ROUND(SUM(BE83:BE120), 2)</f>
        <v>0</v>
      </c>
      <c r="G30" s="39"/>
      <c r="H30" s="39"/>
      <c r="I30" s="116">
        <v>0.21</v>
      </c>
      <c r="J30" s="115">
        <f>ROUND(ROUND((SUM(BE83:BE120)), 2)*I30, 2)</f>
        <v>0</v>
      </c>
      <c r="K30" s="42"/>
    </row>
    <row r="31" spans="2:11" s="1" customFormat="1" ht="14.4" customHeight="1">
      <c r="B31" s="38"/>
      <c r="C31" s="39"/>
      <c r="D31" s="39"/>
      <c r="E31" s="46" t="s">
        <v>47</v>
      </c>
      <c r="F31" s="115">
        <f>ROUND(SUM(BF83:BF120), 2)</f>
        <v>0</v>
      </c>
      <c r="G31" s="39"/>
      <c r="H31" s="39"/>
      <c r="I31" s="116">
        <v>0.15</v>
      </c>
      <c r="J31" s="115">
        <f>ROUND(ROUND((SUM(BF83:BF120)), 2)*I31, 2)</f>
        <v>0</v>
      </c>
      <c r="K31" s="42"/>
    </row>
    <row r="32" spans="2:11" s="1" customFormat="1" ht="14.4" hidden="1" customHeight="1">
      <c r="B32" s="38"/>
      <c r="C32" s="39"/>
      <c r="D32" s="39"/>
      <c r="E32" s="46" t="s">
        <v>48</v>
      </c>
      <c r="F32" s="115">
        <f>ROUND(SUM(BG83:BG120), 2)</f>
        <v>0</v>
      </c>
      <c r="G32" s="39"/>
      <c r="H32" s="39"/>
      <c r="I32" s="116">
        <v>0.21</v>
      </c>
      <c r="J32" s="115">
        <v>0</v>
      </c>
      <c r="K32" s="42"/>
    </row>
    <row r="33" spans="2:11" s="1" customFormat="1" ht="14.4" hidden="1" customHeight="1">
      <c r="B33" s="38"/>
      <c r="C33" s="39"/>
      <c r="D33" s="39"/>
      <c r="E33" s="46" t="s">
        <v>49</v>
      </c>
      <c r="F33" s="115">
        <f>ROUND(SUM(BH83:BH120), 2)</f>
        <v>0</v>
      </c>
      <c r="G33" s="39"/>
      <c r="H33" s="39"/>
      <c r="I33" s="116">
        <v>0.15</v>
      </c>
      <c r="J33" s="115">
        <v>0</v>
      </c>
      <c r="K33" s="42"/>
    </row>
    <row r="34" spans="2:11" s="1" customFormat="1" ht="14.4" hidden="1" customHeight="1">
      <c r="B34" s="38"/>
      <c r="C34" s="39"/>
      <c r="D34" s="39"/>
      <c r="E34" s="46" t="s">
        <v>50</v>
      </c>
      <c r="F34" s="115">
        <f>ROUND(SUM(BI83:BI120), 2)</f>
        <v>0</v>
      </c>
      <c r="G34" s="39"/>
      <c r="H34" s="39"/>
      <c r="I34" s="116">
        <v>0</v>
      </c>
      <c r="J34" s="115">
        <v>0</v>
      </c>
      <c r="K34" s="42"/>
    </row>
    <row r="35" spans="2:11" s="1" customFormat="1" ht="6.9" customHeight="1">
      <c r="B35" s="38"/>
      <c r="C35" s="39"/>
      <c r="D35" s="39"/>
      <c r="E35" s="39"/>
      <c r="F35" s="39"/>
      <c r="G35" s="39"/>
      <c r="H35" s="39"/>
      <c r="I35" s="103"/>
      <c r="J35" s="39"/>
      <c r="K35" s="42"/>
    </row>
    <row r="36" spans="2:11" s="1" customFormat="1" ht="25.35" customHeight="1">
      <c r="B36" s="38"/>
      <c r="C36" s="117"/>
      <c r="D36" s="118" t="s">
        <v>51</v>
      </c>
      <c r="E36" s="68"/>
      <c r="F36" s="68"/>
      <c r="G36" s="119" t="s">
        <v>52</v>
      </c>
      <c r="H36" s="120" t="s">
        <v>53</v>
      </c>
      <c r="I36" s="121"/>
      <c r="J36" s="122">
        <f>SUM(J27:J34)</f>
        <v>0</v>
      </c>
      <c r="K36" s="123"/>
    </row>
    <row r="37" spans="2:11" s="1" customFormat="1" ht="14.4" customHeight="1">
      <c r="B37" s="53"/>
      <c r="C37" s="54"/>
      <c r="D37" s="54"/>
      <c r="E37" s="54"/>
      <c r="F37" s="54"/>
      <c r="G37" s="54"/>
      <c r="H37" s="54"/>
      <c r="I37" s="124"/>
      <c r="J37" s="54"/>
      <c r="K37" s="55"/>
    </row>
    <row r="41" spans="2:11" s="1" customFormat="1" ht="6.9" customHeight="1">
      <c r="B41" s="56"/>
      <c r="C41" s="57"/>
      <c r="D41" s="57"/>
      <c r="E41" s="57"/>
      <c r="F41" s="57"/>
      <c r="G41" s="57"/>
      <c r="H41" s="57"/>
      <c r="I41" s="125"/>
      <c r="J41" s="57"/>
      <c r="K41" s="126"/>
    </row>
    <row r="42" spans="2:11" s="1" customFormat="1" ht="36.9" customHeight="1">
      <c r="B42" s="38"/>
      <c r="C42" s="27" t="s">
        <v>101</v>
      </c>
      <c r="D42" s="39"/>
      <c r="E42" s="39"/>
      <c r="F42" s="39"/>
      <c r="G42" s="39"/>
      <c r="H42" s="39"/>
      <c r="I42" s="103"/>
      <c r="J42" s="39"/>
      <c r="K42" s="42"/>
    </row>
    <row r="43" spans="2:11" s="1" customFormat="1" ht="6.9" customHeight="1">
      <c r="B43" s="38"/>
      <c r="C43" s="39"/>
      <c r="D43" s="39"/>
      <c r="E43" s="39"/>
      <c r="F43" s="39"/>
      <c r="G43" s="39"/>
      <c r="H43" s="39"/>
      <c r="I43" s="103"/>
      <c r="J43" s="39"/>
      <c r="K43" s="42"/>
    </row>
    <row r="44" spans="2:11" s="1" customFormat="1" ht="14.4" customHeight="1">
      <c r="B44" s="38"/>
      <c r="C44" s="34" t="s">
        <v>19</v>
      </c>
      <c r="D44" s="39"/>
      <c r="E44" s="39"/>
      <c r="F44" s="39"/>
      <c r="G44" s="39"/>
      <c r="H44" s="39"/>
      <c r="I44" s="103"/>
      <c r="J44" s="39"/>
      <c r="K44" s="42"/>
    </row>
    <row r="45" spans="2:11" s="1" customFormat="1" ht="16.5" customHeight="1">
      <c r="B45" s="38"/>
      <c r="C45" s="39"/>
      <c r="D45" s="39"/>
      <c r="E45" s="326" t="str">
        <f>E7</f>
        <v>Most ev.č. 07-27-01 přes potok Lutyňka v Bohumíně-Skřečoni</v>
      </c>
      <c r="F45" s="327"/>
      <c r="G45" s="327"/>
      <c r="H45" s="327"/>
      <c r="I45" s="103"/>
      <c r="J45" s="39"/>
      <c r="K45" s="42"/>
    </row>
    <row r="46" spans="2:11" s="1" customFormat="1" ht="14.4" customHeight="1">
      <c r="B46" s="38"/>
      <c r="C46" s="34" t="s">
        <v>99</v>
      </c>
      <c r="D46" s="39"/>
      <c r="E46" s="39"/>
      <c r="F46" s="39"/>
      <c r="G46" s="39"/>
      <c r="H46" s="39"/>
      <c r="I46" s="103"/>
      <c r="J46" s="39"/>
      <c r="K46" s="42"/>
    </row>
    <row r="47" spans="2:11" s="1" customFormat="1" ht="17.25" customHeight="1">
      <c r="B47" s="38"/>
      <c r="C47" s="39"/>
      <c r="D47" s="39"/>
      <c r="E47" s="328" t="str">
        <f>E9</f>
        <v>000 - 000 - Ostatní a vedlejší náklady</v>
      </c>
      <c r="F47" s="329"/>
      <c r="G47" s="329"/>
      <c r="H47" s="329"/>
      <c r="I47" s="103"/>
      <c r="J47" s="39"/>
      <c r="K47" s="42"/>
    </row>
    <row r="48" spans="2:11" s="1" customFormat="1" ht="6.9" customHeight="1">
      <c r="B48" s="38"/>
      <c r="C48" s="39"/>
      <c r="D48" s="39"/>
      <c r="E48" s="39"/>
      <c r="F48" s="39"/>
      <c r="G48" s="39"/>
      <c r="H48" s="39"/>
      <c r="I48" s="103"/>
      <c r="J48" s="39"/>
      <c r="K48" s="42"/>
    </row>
    <row r="49" spans="2:47" s="1" customFormat="1" ht="18" customHeight="1">
      <c r="B49" s="38"/>
      <c r="C49" s="34" t="s">
        <v>23</v>
      </c>
      <c r="D49" s="39"/>
      <c r="E49" s="39"/>
      <c r="F49" s="32" t="str">
        <f>F12</f>
        <v xml:space="preserve"> </v>
      </c>
      <c r="G49" s="39"/>
      <c r="H49" s="39"/>
      <c r="I49" s="104" t="s">
        <v>25</v>
      </c>
      <c r="J49" s="105" t="str">
        <f>IF(J12="","",J12)</f>
        <v>29. 3. 2018</v>
      </c>
      <c r="K49" s="42"/>
    </row>
    <row r="50" spans="2:47" s="1" customFormat="1" ht="6.9" customHeight="1">
      <c r="B50" s="38"/>
      <c r="C50" s="39"/>
      <c r="D50" s="39"/>
      <c r="E50" s="39"/>
      <c r="F50" s="39"/>
      <c r="G50" s="39"/>
      <c r="H50" s="39"/>
      <c r="I50" s="103"/>
      <c r="J50" s="39"/>
      <c r="K50" s="42"/>
    </row>
    <row r="51" spans="2:47" s="1" customFormat="1" ht="13.2">
      <c r="B51" s="38"/>
      <c r="C51" s="34" t="s">
        <v>27</v>
      </c>
      <c r="D51" s="39"/>
      <c r="E51" s="39"/>
      <c r="F51" s="32" t="str">
        <f>E15</f>
        <v>Město Bohumín</v>
      </c>
      <c r="G51" s="39"/>
      <c r="H51" s="39"/>
      <c r="I51" s="104" t="s">
        <v>35</v>
      </c>
      <c r="J51" s="296" t="str">
        <f>E21</f>
        <v>Ing. Pavel Kurečka MOSTY s.r.o.</v>
      </c>
      <c r="K51" s="42"/>
    </row>
    <row r="52" spans="2:47" s="1" customFormat="1" ht="14.4" customHeight="1">
      <c r="B52" s="38"/>
      <c r="C52" s="34" t="s">
        <v>33</v>
      </c>
      <c r="D52" s="39"/>
      <c r="E52" s="39"/>
      <c r="F52" s="32" t="str">
        <f>IF(E18="","",E18)</f>
        <v/>
      </c>
      <c r="G52" s="39"/>
      <c r="H52" s="39"/>
      <c r="I52" s="103"/>
      <c r="J52" s="330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03"/>
      <c r="J53" s="39"/>
      <c r="K53" s="42"/>
    </row>
    <row r="54" spans="2:47" s="1" customFormat="1" ht="29.25" customHeight="1">
      <c r="B54" s="38"/>
      <c r="C54" s="127" t="s">
        <v>102</v>
      </c>
      <c r="D54" s="117"/>
      <c r="E54" s="117"/>
      <c r="F54" s="117"/>
      <c r="G54" s="117"/>
      <c r="H54" s="117"/>
      <c r="I54" s="128"/>
      <c r="J54" s="129" t="s">
        <v>103</v>
      </c>
      <c r="K54" s="130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03"/>
      <c r="J55" s="39"/>
      <c r="K55" s="42"/>
    </row>
    <row r="56" spans="2:47" s="1" customFormat="1" ht="29.25" customHeight="1">
      <c r="B56" s="38"/>
      <c r="C56" s="131" t="s">
        <v>104</v>
      </c>
      <c r="D56" s="39"/>
      <c r="E56" s="39"/>
      <c r="F56" s="39"/>
      <c r="G56" s="39"/>
      <c r="H56" s="39"/>
      <c r="I56" s="103"/>
      <c r="J56" s="113">
        <f>J83</f>
        <v>0</v>
      </c>
      <c r="K56" s="42"/>
      <c r="AU56" s="21" t="s">
        <v>105</v>
      </c>
    </row>
    <row r="57" spans="2:47" s="7" customFormat="1" ht="24.9" customHeight="1">
      <c r="B57" s="132"/>
      <c r="C57" s="133"/>
      <c r="D57" s="134" t="s">
        <v>106</v>
      </c>
      <c r="E57" s="135"/>
      <c r="F57" s="135"/>
      <c r="G57" s="135"/>
      <c r="H57" s="135"/>
      <c r="I57" s="136"/>
      <c r="J57" s="137">
        <f>J84</f>
        <v>0</v>
      </c>
      <c r="K57" s="138"/>
    </row>
    <row r="58" spans="2:47" s="8" customFormat="1" ht="19.95" customHeight="1">
      <c r="B58" s="139"/>
      <c r="C58" s="140"/>
      <c r="D58" s="141" t="s">
        <v>107</v>
      </c>
      <c r="E58" s="142"/>
      <c r="F58" s="142"/>
      <c r="G58" s="142"/>
      <c r="H58" s="142"/>
      <c r="I58" s="143"/>
      <c r="J58" s="144">
        <f>J85</f>
        <v>0</v>
      </c>
      <c r="K58" s="145"/>
    </row>
    <row r="59" spans="2:47" s="8" customFormat="1" ht="19.95" customHeight="1">
      <c r="B59" s="139"/>
      <c r="C59" s="140"/>
      <c r="D59" s="141" t="s">
        <v>108</v>
      </c>
      <c r="E59" s="142"/>
      <c r="F59" s="142"/>
      <c r="G59" s="142"/>
      <c r="H59" s="142"/>
      <c r="I59" s="143"/>
      <c r="J59" s="144">
        <f>J94</f>
        <v>0</v>
      </c>
      <c r="K59" s="145"/>
    </row>
    <row r="60" spans="2:47" s="8" customFormat="1" ht="19.95" customHeight="1">
      <c r="B60" s="139"/>
      <c r="C60" s="140"/>
      <c r="D60" s="141" t="s">
        <v>109</v>
      </c>
      <c r="E60" s="142"/>
      <c r="F60" s="142"/>
      <c r="G60" s="142"/>
      <c r="H60" s="142"/>
      <c r="I60" s="143"/>
      <c r="J60" s="144">
        <f>J97</f>
        <v>0</v>
      </c>
      <c r="K60" s="145"/>
    </row>
    <row r="61" spans="2:47" s="8" customFormat="1" ht="19.95" customHeight="1">
      <c r="B61" s="139"/>
      <c r="C61" s="140"/>
      <c r="D61" s="141" t="s">
        <v>110</v>
      </c>
      <c r="E61" s="142"/>
      <c r="F61" s="142"/>
      <c r="G61" s="142"/>
      <c r="H61" s="142"/>
      <c r="I61" s="143"/>
      <c r="J61" s="144">
        <f>J106</f>
        <v>0</v>
      </c>
      <c r="K61" s="145"/>
    </row>
    <row r="62" spans="2:47" s="8" customFormat="1" ht="19.95" customHeight="1">
      <c r="B62" s="139"/>
      <c r="C62" s="140"/>
      <c r="D62" s="141" t="s">
        <v>111</v>
      </c>
      <c r="E62" s="142"/>
      <c r="F62" s="142"/>
      <c r="G62" s="142"/>
      <c r="H62" s="142"/>
      <c r="I62" s="143"/>
      <c r="J62" s="144">
        <f>J115</f>
        <v>0</v>
      </c>
      <c r="K62" s="145"/>
    </row>
    <row r="63" spans="2:47" s="8" customFormat="1" ht="19.95" customHeight="1">
      <c r="B63" s="139"/>
      <c r="C63" s="140"/>
      <c r="D63" s="141" t="s">
        <v>112</v>
      </c>
      <c r="E63" s="142"/>
      <c r="F63" s="142"/>
      <c r="G63" s="142"/>
      <c r="H63" s="142"/>
      <c r="I63" s="143"/>
      <c r="J63" s="144">
        <f>J118</f>
        <v>0</v>
      </c>
      <c r="K63" s="145"/>
    </row>
    <row r="64" spans="2:47" s="1" customFormat="1" ht="21.75" customHeight="1">
      <c r="B64" s="38"/>
      <c r="C64" s="39"/>
      <c r="D64" s="39"/>
      <c r="E64" s="39"/>
      <c r="F64" s="39"/>
      <c r="G64" s="39"/>
      <c r="H64" s="39"/>
      <c r="I64" s="103"/>
      <c r="J64" s="39"/>
      <c r="K64" s="42"/>
    </row>
    <row r="65" spans="2:12" s="1" customFormat="1" ht="6.9" customHeight="1">
      <c r="B65" s="53"/>
      <c r="C65" s="54"/>
      <c r="D65" s="54"/>
      <c r="E65" s="54"/>
      <c r="F65" s="54"/>
      <c r="G65" s="54"/>
      <c r="H65" s="54"/>
      <c r="I65" s="124"/>
      <c r="J65" s="54"/>
      <c r="K65" s="55"/>
    </row>
    <row r="69" spans="2:12" s="1" customFormat="1" ht="6.9" customHeight="1">
      <c r="B69" s="56"/>
      <c r="C69" s="57"/>
      <c r="D69" s="57"/>
      <c r="E69" s="57"/>
      <c r="F69" s="57"/>
      <c r="G69" s="57"/>
      <c r="H69" s="57"/>
      <c r="I69" s="125"/>
      <c r="J69" s="57"/>
      <c r="K69" s="57"/>
      <c r="L69" s="38"/>
    </row>
    <row r="70" spans="2:12" s="1" customFormat="1" ht="36.9" customHeight="1">
      <c r="B70" s="38"/>
      <c r="C70" s="58" t="s">
        <v>113</v>
      </c>
      <c r="L70" s="38"/>
    </row>
    <row r="71" spans="2:12" s="1" customFormat="1" ht="6.9" customHeight="1">
      <c r="B71" s="38"/>
      <c r="L71" s="38"/>
    </row>
    <row r="72" spans="2:12" s="1" customFormat="1" ht="14.4" customHeight="1">
      <c r="B72" s="38"/>
      <c r="C72" s="60" t="s">
        <v>19</v>
      </c>
      <c r="L72" s="38"/>
    </row>
    <row r="73" spans="2:12" s="1" customFormat="1" ht="16.5" customHeight="1">
      <c r="B73" s="38"/>
      <c r="E73" s="331" t="str">
        <f>E7</f>
        <v>Most ev.č. 07-27-01 přes potok Lutyňka v Bohumíně-Skřečoni</v>
      </c>
      <c r="F73" s="332"/>
      <c r="G73" s="332"/>
      <c r="H73" s="332"/>
      <c r="L73" s="38"/>
    </row>
    <row r="74" spans="2:12" s="1" customFormat="1" ht="14.4" customHeight="1">
      <c r="B74" s="38"/>
      <c r="C74" s="60" t="s">
        <v>99</v>
      </c>
      <c r="L74" s="38"/>
    </row>
    <row r="75" spans="2:12" s="1" customFormat="1" ht="17.25" customHeight="1">
      <c r="B75" s="38"/>
      <c r="E75" s="307" t="str">
        <f>E9</f>
        <v>000 - 000 - Ostatní a vedlejší náklady</v>
      </c>
      <c r="F75" s="333"/>
      <c r="G75" s="333"/>
      <c r="H75" s="333"/>
      <c r="L75" s="38"/>
    </row>
    <row r="76" spans="2:12" s="1" customFormat="1" ht="6.9" customHeight="1">
      <c r="B76" s="38"/>
      <c r="L76" s="38"/>
    </row>
    <row r="77" spans="2:12" s="1" customFormat="1" ht="18" customHeight="1">
      <c r="B77" s="38"/>
      <c r="C77" s="60" t="s">
        <v>23</v>
      </c>
      <c r="F77" s="146" t="str">
        <f>F12</f>
        <v xml:space="preserve"> </v>
      </c>
      <c r="I77" s="147" t="s">
        <v>25</v>
      </c>
      <c r="J77" s="64" t="str">
        <f>IF(J12="","",J12)</f>
        <v>29. 3. 2018</v>
      </c>
      <c r="L77" s="38"/>
    </row>
    <row r="78" spans="2:12" s="1" customFormat="1" ht="6.9" customHeight="1">
      <c r="B78" s="38"/>
      <c r="L78" s="38"/>
    </row>
    <row r="79" spans="2:12" s="1" customFormat="1" ht="13.2">
      <c r="B79" s="38"/>
      <c r="C79" s="60" t="s">
        <v>27</v>
      </c>
      <c r="F79" s="146" t="str">
        <f>E15</f>
        <v>Město Bohumín</v>
      </c>
      <c r="I79" s="147" t="s">
        <v>35</v>
      </c>
      <c r="J79" s="146" t="str">
        <f>E21</f>
        <v>Ing. Pavel Kurečka MOSTY s.r.o.</v>
      </c>
      <c r="L79" s="38"/>
    </row>
    <row r="80" spans="2:12" s="1" customFormat="1" ht="14.4" customHeight="1">
      <c r="B80" s="38"/>
      <c r="C80" s="60" t="s">
        <v>33</v>
      </c>
      <c r="F80" s="146" t="str">
        <f>IF(E18="","",E18)</f>
        <v/>
      </c>
      <c r="L80" s="38"/>
    </row>
    <row r="81" spans="2:65" s="1" customFormat="1" ht="10.35" customHeight="1">
      <c r="B81" s="38"/>
      <c r="L81" s="38"/>
    </row>
    <row r="82" spans="2:65" s="9" customFormat="1" ht="29.25" customHeight="1">
      <c r="B82" s="148"/>
      <c r="C82" s="149" t="s">
        <v>114</v>
      </c>
      <c r="D82" s="150" t="s">
        <v>60</v>
      </c>
      <c r="E82" s="150" t="s">
        <v>56</v>
      </c>
      <c r="F82" s="150" t="s">
        <v>115</v>
      </c>
      <c r="G82" s="150" t="s">
        <v>116</v>
      </c>
      <c r="H82" s="150" t="s">
        <v>117</v>
      </c>
      <c r="I82" s="151" t="s">
        <v>118</v>
      </c>
      <c r="J82" s="150" t="s">
        <v>103</v>
      </c>
      <c r="K82" s="152" t="s">
        <v>119</v>
      </c>
      <c r="L82" s="148"/>
      <c r="M82" s="70" t="s">
        <v>120</v>
      </c>
      <c r="N82" s="71" t="s">
        <v>45</v>
      </c>
      <c r="O82" s="71" t="s">
        <v>121</v>
      </c>
      <c r="P82" s="71" t="s">
        <v>122</v>
      </c>
      <c r="Q82" s="71" t="s">
        <v>123</v>
      </c>
      <c r="R82" s="71" t="s">
        <v>124</v>
      </c>
      <c r="S82" s="71" t="s">
        <v>125</v>
      </c>
      <c r="T82" s="72" t="s">
        <v>126</v>
      </c>
    </row>
    <row r="83" spans="2:65" s="1" customFormat="1" ht="29.25" customHeight="1">
      <c r="B83" s="38"/>
      <c r="C83" s="74" t="s">
        <v>104</v>
      </c>
      <c r="J83" s="153">
        <f>BK83</f>
        <v>0</v>
      </c>
      <c r="L83" s="38"/>
      <c r="M83" s="73"/>
      <c r="N83" s="65"/>
      <c r="O83" s="65"/>
      <c r="P83" s="154">
        <f>P84</f>
        <v>0</v>
      </c>
      <c r="Q83" s="65"/>
      <c r="R83" s="154">
        <f>R84</f>
        <v>0</v>
      </c>
      <c r="S83" s="65"/>
      <c r="T83" s="155">
        <f>T84</f>
        <v>0</v>
      </c>
      <c r="AT83" s="21" t="s">
        <v>74</v>
      </c>
      <c r="AU83" s="21" t="s">
        <v>105</v>
      </c>
      <c r="BK83" s="156">
        <f>BK84</f>
        <v>0</v>
      </c>
    </row>
    <row r="84" spans="2:65" s="10" customFormat="1" ht="37.35" customHeight="1">
      <c r="B84" s="157"/>
      <c r="D84" s="158" t="s">
        <v>74</v>
      </c>
      <c r="E84" s="159" t="s">
        <v>127</v>
      </c>
      <c r="F84" s="159" t="s">
        <v>128</v>
      </c>
      <c r="I84" s="160"/>
      <c r="J84" s="161">
        <f>BK84</f>
        <v>0</v>
      </c>
      <c r="L84" s="157"/>
      <c r="M84" s="162"/>
      <c r="N84" s="163"/>
      <c r="O84" s="163"/>
      <c r="P84" s="164">
        <f>P85+P94+P97+P106+P115+P118</f>
        <v>0</v>
      </c>
      <c r="Q84" s="163"/>
      <c r="R84" s="164">
        <f>R85+R94+R97+R106+R115+R118</f>
        <v>0</v>
      </c>
      <c r="S84" s="163"/>
      <c r="T84" s="165">
        <f>T85+T94+T97+T106+T115+T118</f>
        <v>0</v>
      </c>
      <c r="AR84" s="158" t="s">
        <v>129</v>
      </c>
      <c r="AT84" s="166" t="s">
        <v>74</v>
      </c>
      <c r="AU84" s="166" t="s">
        <v>75</v>
      </c>
      <c r="AY84" s="158" t="s">
        <v>130</v>
      </c>
      <c r="BK84" s="167">
        <f>BK85+BK94+BK97+BK106+BK115+BK118</f>
        <v>0</v>
      </c>
    </row>
    <row r="85" spans="2:65" s="10" customFormat="1" ht="19.95" customHeight="1">
      <c r="B85" s="157"/>
      <c r="D85" s="158" t="s">
        <v>74</v>
      </c>
      <c r="E85" s="168" t="s">
        <v>131</v>
      </c>
      <c r="F85" s="168" t="s">
        <v>132</v>
      </c>
      <c r="I85" s="160"/>
      <c r="J85" s="169">
        <f>BK85</f>
        <v>0</v>
      </c>
      <c r="L85" s="157"/>
      <c r="M85" s="162"/>
      <c r="N85" s="163"/>
      <c r="O85" s="163"/>
      <c r="P85" s="164">
        <f>SUM(P86:P93)</f>
        <v>0</v>
      </c>
      <c r="Q85" s="163"/>
      <c r="R85" s="164">
        <f>SUM(R86:R93)</f>
        <v>0</v>
      </c>
      <c r="S85" s="163"/>
      <c r="T85" s="165">
        <f>SUM(T86:T93)</f>
        <v>0</v>
      </c>
      <c r="AR85" s="158" t="s">
        <v>129</v>
      </c>
      <c r="AT85" s="166" t="s">
        <v>74</v>
      </c>
      <c r="AU85" s="166" t="s">
        <v>83</v>
      </c>
      <c r="AY85" s="158" t="s">
        <v>130</v>
      </c>
      <c r="BK85" s="167">
        <f>SUM(BK86:BK93)</f>
        <v>0</v>
      </c>
    </row>
    <row r="86" spans="2:65" s="1" customFormat="1" ht="16.5" customHeight="1">
      <c r="B86" s="170"/>
      <c r="C86" s="171" t="s">
        <v>83</v>
      </c>
      <c r="D86" s="171" t="s">
        <v>133</v>
      </c>
      <c r="E86" s="172" t="s">
        <v>134</v>
      </c>
      <c r="F86" s="173" t="s">
        <v>135</v>
      </c>
      <c r="G86" s="174" t="s">
        <v>136</v>
      </c>
      <c r="H86" s="175">
        <v>1</v>
      </c>
      <c r="I86" s="176"/>
      <c r="J86" s="177">
        <f>ROUND(I86*H86,2)</f>
        <v>0</v>
      </c>
      <c r="K86" s="173" t="s">
        <v>137</v>
      </c>
      <c r="L86" s="38"/>
      <c r="M86" s="178" t="s">
        <v>5</v>
      </c>
      <c r="N86" s="179" t="s">
        <v>46</v>
      </c>
      <c r="O86" s="39"/>
      <c r="P86" s="180">
        <f>O86*H86</f>
        <v>0</v>
      </c>
      <c r="Q86" s="180">
        <v>0</v>
      </c>
      <c r="R86" s="180">
        <f>Q86*H86</f>
        <v>0</v>
      </c>
      <c r="S86" s="180">
        <v>0</v>
      </c>
      <c r="T86" s="181">
        <f>S86*H86</f>
        <v>0</v>
      </c>
      <c r="AR86" s="21" t="s">
        <v>138</v>
      </c>
      <c r="AT86" s="21" t="s">
        <v>133</v>
      </c>
      <c r="AU86" s="21" t="s">
        <v>85</v>
      </c>
      <c r="AY86" s="21" t="s">
        <v>130</v>
      </c>
      <c r="BE86" s="182">
        <f>IF(N86="základní",J86,0)</f>
        <v>0</v>
      </c>
      <c r="BF86" s="182">
        <f>IF(N86="snížená",J86,0)</f>
        <v>0</v>
      </c>
      <c r="BG86" s="182">
        <f>IF(N86="zákl. přenesená",J86,0)</f>
        <v>0</v>
      </c>
      <c r="BH86" s="182">
        <f>IF(N86="sníž. přenesená",J86,0)</f>
        <v>0</v>
      </c>
      <c r="BI86" s="182">
        <f>IF(N86="nulová",J86,0)</f>
        <v>0</v>
      </c>
      <c r="BJ86" s="21" t="s">
        <v>83</v>
      </c>
      <c r="BK86" s="182">
        <f>ROUND(I86*H86,2)</f>
        <v>0</v>
      </c>
      <c r="BL86" s="21" t="s">
        <v>138</v>
      </c>
      <c r="BM86" s="21" t="s">
        <v>139</v>
      </c>
    </row>
    <row r="87" spans="2:65" s="1" customFormat="1" ht="36">
      <c r="B87" s="38"/>
      <c r="D87" s="183" t="s">
        <v>140</v>
      </c>
      <c r="F87" s="184" t="s">
        <v>141</v>
      </c>
      <c r="I87" s="185"/>
      <c r="L87" s="38"/>
      <c r="M87" s="186"/>
      <c r="N87" s="39"/>
      <c r="O87" s="39"/>
      <c r="P87" s="39"/>
      <c r="Q87" s="39"/>
      <c r="R87" s="39"/>
      <c r="S87" s="39"/>
      <c r="T87" s="67"/>
      <c r="AT87" s="21" t="s">
        <v>140</v>
      </c>
      <c r="AU87" s="21" t="s">
        <v>85</v>
      </c>
    </row>
    <row r="88" spans="2:65" s="1" customFormat="1" ht="16.5" customHeight="1">
      <c r="B88" s="170"/>
      <c r="C88" s="171" t="s">
        <v>85</v>
      </c>
      <c r="D88" s="171" t="s">
        <v>133</v>
      </c>
      <c r="E88" s="172" t="s">
        <v>142</v>
      </c>
      <c r="F88" s="173" t="s">
        <v>143</v>
      </c>
      <c r="G88" s="174" t="s">
        <v>136</v>
      </c>
      <c r="H88" s="175">
        <v>1</v>
      </c>
      <c r="I88" s="176"/>
      <c r="J88" s="177">
        <f>ROUND(I88*H88,2)</f>
        <v>0</v>
      </c>
      <c r="K88" s="173" t="s">
        <v>137</v>
      </c>
      <c r="L88" s="38"/>
      <c r="M88" s="178" t="s">
        <v>5</v>
      </c>
      <c r="N88" s="179" t="s">
        <v>46</v>
      </c>
      <c r="O88" s="39"/>
      <c r="P88" s="180">
        <f>O88*H88</f>
        <v>0</v>
      </c>
      <c r="Q88" s="180">
        <v>0</v>
      </c>
      <c r="R88" s="180">
        <f>Q88*H88</f>
        <v>0</v>
      </c>
      <c r="S88" s="180">
        <v>0</v>
      </c>
      <c r="T88" s="181">
        <f>S88*H88</f>
        <v>0</v>
      </c>
      <c r="AR88" s="21" t="s">
        <v>138</v>
      </c>
      <c r="AT88" s="21" t="s">
        <v>133</v>
      </c>
      <c r="AU88" s="21" t="s">
        <v>85</v>
      </c>
      <c r="AY88" s="21" t="s">
        <v>130</v>
      </c>
      <c r="BE88" s="182">
        <f>IF(N88="základní",J88,0)</f>
        <v>0</v>
      </c>
      <c r="BF88" s="182">
        <f>IF(N88="snížená",J88,0)</f>
        <v>0</v>
      </c>
      <c r="BG88" s="182">
        <f>IF(N88="zákl. přenesená",J88,0)</f>
        <v>0</v>
      </c>
      <c r="BH88" s="182">
        <f>IF(N88="sníž. přenesená",J88,0)</f>
        <v>0</v>
      </c>
      <c r="BI88" s="182">
        <f>IF(N88="nulová",J88,0)</f>
        <v>0</v>
      </c>
      <c r="BJ88" s="21" t="s">
        <v>83</v>
      </c>
      <c r="BK88" s="182">
        <f>ROUND(I88*H88,2)</f>
        <v>0</v>
      </c>
      <c r="BL88" s="21" t="s">
        <v>138</v>
      </c>
      <c r="BM88" s="21" t="s">
        <v>144</v>
      </c>
    </row>
    <row r="89" spans="2:65" s="1" customFormat="1" ht="24">
      <c r="B89" s="38"/>
      <c r="D89" s="183" t="s">
        <v>140</v>
      </c>
      <c r="F89" s="184" t="s">
        <v>145</v>
      </c>
      <c r="I89" s="185"/>
      <c r="L89" s="38"/>
      <c r="M89" s="186"/>
      <c r="N89" s="39"/>
      <c r="O89" s="39"/>
      <c r="P89" s="39"/>
      <c r="Q89" s="39"/>
      <c r="R89" s="39"/>
      <c r="S89" s="39"/>
      <c r="T89" s="67"/>
      <c r="AT89" s="21" t="s">
        <v>140</v>
      </c>
      <c r="AU89" s="21" t="s">
        <v>85</v>
      </c>
    </row>
    <row r="90" spans="2:65" s="1" customFormat="1" ht="16.5" customHeight="1">
      <c r="B90" s="170"/>
      <c r="C90" s="171" t="s">
        <v>146</v>
      </c>
      <c r="D90" s="171" t="s">
        <v>133</v>
      </c>
      <c r="E90" s="172" t="s">
        <v>147</v>
      </c>
      <c r="F90" s="173" t="s">
        <v>148</v>
      </c>
      <c r="G90" s="174" t="s">
        <v>136</v>
      </c>
      <c r="H90" s="175">
        <v>1</v>
      </c>
      <c r="I90" s="176"/>
      <c r="J90" s="177">
        <f>ROUND(I90*H90,2)</f>
        <v>0</v>
      </c>
      <c r="K90" s="173" t="s">
        <v>137</v>
      </c>
      <c r="L90" s="38"/>
      <c r="M90" s="178" t="s">
        <v>5</v>
      </c>
      <c r="N90" s="179" t="s">
        <v>46</v>
      </c>
      <c r="O90" s="39"/>
      <c r="P90" s="180">
        <f>O90*H90</f>
        <v>0</v>
      </c>
      <c r="Q90" s="180">
        <v>0</v>
      </c>
      <c r="R90" s="180">
        <f>Q90*H90</f>
        <v>0</v>
      </c>
      <c r="S90" s="180">
        <v>0</v>
      </c>
      <c r="T90" s="181">
        <f>S90*H90</f>
        <v>0</v>
      </c>
      <c r="AR90" s="21" t="s">
        <v>138</v>
      </c>
      <c r="AT90" s="21" t="s">
        <v>133</v>
      </c>
      <c r="AU90" s="21" t="s">
        <v>85</v>
      </c>
      <c r="AY90" s="21" t="s">
        <v>130</v>
      </c>
      <c r="BE90" s="182">
        <f>IF(N90="základní",J90,0)</f>
        <v>0</v>
      </c>
      <c r="BF90" s="182">
        <f>IF(N90="snížená",J90,0)</f>
        <v>0</v>
      </c>
      <c r="BG90" s="182">
        <f>IF(N90="zákl. přenesená",J90,0)</f>
        <v>0</v>
      </c>
      <c r="BH90" s="182">
        <f>IF(N90="sníž. přenesená",J90,0)</f>
        <v>0</v>
      </c>
      <c r="BI90" s="182">
        <f>IF(N90="nulová",J90,0)</f>
        <v>0</v>
      </c>
      <c r="BJ90" s="21" t="s">
        <v>83</v>
      </c>
      <c r="BK90" s="182">
        <f>ROUND(I90*H90,2)</f>
        <v>0</v>
      </c>
      <c r="BL90" s="21" t="s">
        <v>138</v>
      </c>
      <c r="BM90" s="21" t="s">
        <v>149</v>
      </c>
    </row>
    <row r="91" spans="2:65" s="1" customFormat="1" ht="48">
      <c r="B91" s="38"/>
      <c r="D91" s="183" t="s">
        <v>140</v>
      </c>
      <c r="F91" s="184" t="s">
        <v>150</v>
      </c>
      <c r="I91" s="185"/>
      <c r="L91" s="38"/>
      <c r="M91" s="186"/>
      <c r="N91" s="39"/>
      <c r="O91" s="39"/>
      <c r="P91" s="39"/>
      <c r="Q91" s="39"/>
      <c r="R91" s="39"/>
      <c r="S91" s="39"/>
      <c r="T91" s="67"/>
      <c r="AT91" s="21" t="s">
        <v>140</v>
      </c>
      <c r="AU91" s="21" t="s">
        <v>85</v>
      </c>
    </row>
    <row r="92" spans="2:65" s="1" customFormat="1" ht="16.5" customHeight="1">
      <c r="B92" s="170"/>
      <c r="C92" s="171" t="s">
        <v>151</v>
      </c>
      <c r="D92" s="171" t="s">
        <v>133</v>
      </c>
      <c r="E92" s="172" t="s">
        <v>152</v>
      </c>
      <c r="F92" s="173" t="s">
        <v>153</v>
      </c>
      <c r="G92" s="174" t="s">
        <v>136</v>
      </c>
      <c r="H92" s="175">
        <v>1</v>
      </c>
      <c r="I92" s="176"/>
      <c r="J92" s="177">
        <f>ROUND(I92*H92,2)</f>
        <v>0</v>
      </c>
      <c r="K92" s="173" t="s">
        <v>137</v>
      </c>
      <c r="L92" s="38"/>
      <c r="M92" s="178" t="s">
        <v>5</v>
      </c>
      <c r="N92" s="179" t="s">
        <v>46</v>
      </c>
      <c r="O92" s="39"/>
      <c r="P92" s="180">
        <f>O92*H92</f>
        <v>0</v>
      </c>
      <c r="Q92" s="180">
        <v>0</v>
      </c>
      <c r="R92" s="180">
        <f>Q92*H92</f>
        <v>0</v>
      </c>
      <c r="S92" s="180">
        <v>0</v>
      </c>
      <c r="T92" s="181">
        <f>S92*H92</f>
        <v>0</v>
      </c>
      <c r="AR92" s="21" t="s">
        <v>138</v>
      </c>
      <c r="AT92" s="21" t="s">
        <v>133</v>
      </c>
      <c r="AU92" s="21" t="s">
        <v>85</v>
      </c>
      <c r="AY92" s="21" t="s">
        <v>130</v>
      </c>
      <c r="BE92" s="182">
        <f>IF(N92="základní",J92,0)</f>
        <v>0</v>
      </c>
      <c r="BF92" s="182">
        <f>IF(N92="snížená",J92,0)</f>
        <v>0</v>
      </c>
      <c r="BG92" s="182">
        <f>IF(N92="zákl. přenesená",J92,0)</f>
        <v>0</v>
      </c>
      <c r="BH92" s="182">
        <f>IF(N92="sníž. přenesená",J92,0)</f>
        <v>0</v>
      </c>
      <c r="BI92" s="182">
        <f>IF(N92="nulová",J92,0)</f>
        <v>0</v>
      </c>
      <c r="BJ92" s="21" t="s">
        <v>83</v>
      </c>
      <c r="BK92" s="182">
        <f>ROUND(I92*H92,2)</f>
        <v>0</v>
      </c>
      <c r="BL92" s="21" t="s">
        <v>138</v>
      </c>
      <c r="BM92" s="21" t="s">
        <v>154</v>
      </c>
    </row>
    <row r="93" spans="2:65" s="1" customFormat="1" ht="24">
      <c r="B93" s="38"/>
      <c r="D93" s="183" t="s">
        <v>140</v>
      </c>
      <c r="F93" s="184" t="s">
        <v>155</v>
      </c>
      <c r="I93" s="185"/>
      <c r="L93" s="38"/>
      <c r="M93" s="186"/>
      <c r="N93" s="39"/>
      <c r="O93" s="39"/>
      <c r="P93" s="39"/>
      <c r="Q93" s="39"/>
      <c r="R93" s="39"/>
      <c r="S93" s="39"/>
      <c r="T93" s="67"/>
      <c r="AT93" s="21" t="s">
        <v>140</v>
      </c>
      <c r="AU93" s="21" t="s">
        <v>85</v>
      </c>
    </row>
    <row r="94" spans="2:65" s="10" customFormat="1" ht="29.85" customHeight="1">
      <c r="B94" s="157"/>
      <c r="D94" s="158" t="s">
        <v>74</v>
      </c>
      <c r="E94" s="168" t="s">
        <v>156</v>
      </c>
      <c r="F94" s="168" t="s">
        <v>157</v>
      </c>
      <c r="I94" s="160"/>
      <c r="J94" s="169">
        <f>BK94</f>
        <v>0</v>
      </c>
      <c r="L94" s="157"/>
      <c r="M94" s="162"/>
      <c r="N94" s="163"/>
      <c r="O94" s="163"/>
      <c r="P94" s="164">
        <f>SUM(P95:P96)</f>
        <v>0</v>
      </c>
      <c r="Q94" s="163"/>
      <c r="R94" s="164">
        <f>SUM(R95:R96)</f>
        <v>0</v>
      </c>
      <c r="S94" s="163"/>
      <c r="T94" s="165">
        <f>SUM(T95:T96)</f>
        <v>0</v>
      </c>
      <c r="AR94" s="158" t="s">
        <v>129</v>
      </c>
      <c r="AT94" s="166" t="s">
        <v>74</v>
      </c>
      <c r="AU94" s="166" t="s">
        <v>83</v>
      </c>
      <c r="AY94" s="158" t="s">
        <v>130</v>
      </c>
      <c r="BK94" s="167">
        <f>SUM(BK95:BK96)</f>
        <v>0</v>
      </c>
    </row>
    <row r="95" spans="2:65" s="1" customFormat="1" ht="16.5" customHeight="1">
      <c r="B95" s="170"/>
      <c r="C95" s="171" t="s">
        <v>129</v>
      </c>
      <c r="D95" s="171" t="s">
        <v>133</v>
      </c>
      <c r="E95" s="172" t="s">
        <v>158</v>
      </c>
      <c r="F95" s="173" t="s">
        <v>159</v>
      </c>
      <c r="G95" s="174" t="s">
        <v>136</v>
      </c>
      <c r="H95" s="175">
        <v>1</v>
      </c>
      <c r="I95" s="176"/>
      <c r="J95" s="177">
        <f>ROUND(I95*H95,2)</f>
        <v>0</v>
      </c>
      <c r="K95" s="173" t="s">
        <v>137</v>
      </c>
      <c r="L95" s="38"/>
      <c r="M95" s="178" t="s">
        <v>5</v>
      </c>
      <c r="N95" s="179" t="s">
        <v>46</v>
      </c>
      <c r="O95" s="39"/>
      <c r="P95" s="180">
        <f>O95*H95</f>
        <v>0</v>
      </c>
      <c r="Q95" s="180">
        <v>0</v>
      </c>
      <c r="R95" s="180">
        <f>Q95*H95</f>
        <v>0</v>
      </c>
      <c r="S95" s="180">
        <v>0</v>
      </c>
      <c r="T95" s="181">
        <f>S95*H95</f>
        <v>0</v>
      </c>
      <c r="AR95" s="21" t="s">
        <v>138</v>
      </c>
      <c r="AT95" s="21" t="s">
        <v>133</v>
      </c>
      <c r="AU95" s="21" t="s">
        <v>85</v>
      </c>
      <c r="AY95" s="21" t="s">
        <v>130</v>
      </c>
      <c r="BE95" s="182">
        <f>IF(N95="základní",J95,0)</f>
        <v>0</v>
      </c>
      <c r="BF95" s="182">
        <f>IF(N95="snížená",J95,0)</f>
        <v>0</v>
      </c>
      <c r="BG95" s="182">
        <f>IF(N95="zákl. přenesená",J95,0)</f>
        <v>0</v>
      </c>
      <c r="BH95" s="182">
        <f>IF(N95="sníž. přenesená",J95,0)</f>
        <v>0</v>
      </c>
      <c r="BI95" s="182">
        <f>IF(N95="nulová",J95,0)</f>
        <v>0</v>
      </c>
      <c r="BJ95" s="21" t="s">
        <v>83</v>
      </c>
      <c r="BK95" s="182">
        <f>ROUND(I95*H95,2)</f>
        <v>0</v>
      </c>
      <c r="BL95" s="21" t="s">
        <v>138</v>
      </c>
      <c r="BM95" s="21" t="s">
        <v>160</v>
      </c>
    </row>
    <row r="96" spans="2:65" s="1" customFormat="1" ht="24">
      <c r="B96" s="38"/>
      <c r="D96" s="183" t="s">
        <v>140</v>
      </c>
      <c r="F96" s="184" t="s">
        <v>161</v>
      </c>
      <c r="I96" s="185"/>
      <c r="L96" s="38"/>
      <c r="M96" s="186"/>
      <c r="N96" s="39"/>
      <c r="O96" s="39"/>
      <c r="P96" s="39"/>
      <c r="Q96" s="39"/>
      <c r="R96" s="39"/>
      <c r="S96" s="39"/>
      <c r="T96" s="67"/>
      <c r="AT96" s="21" t="s">
        <v>140</v>
      </c>
      <c r="AU96" s="21" t="s">
        <v>85</v>
      </c>
    </row>
    <row r="97" spans="2:65" s="10" customFormat="1" ht="29.85" customHeight="1">
      <c r="B97" s="157"/>
      <c r="D97" s="158" t="s">
        <v>74</v>
      </c>
      <c r="E97" s="168" t="s">
        <v>162</v>
      </c>
      <c r="F97" s="168" t="s">
        <v>163</v>
      </c>
      <c r="I97" s="160"/>
      <c r="J97" s="169">
        <f>BK97</f>
        <v>0</v>
      </c>
      <c r="L97" s="157"/>
      <c r="M97" s="162"/>
      <c r="N97" s="163"/>
      <c r="O97" s="163"/>
      <c r="P97" s="164">
        <f>SUM(P98:P105)</f>
        <v>0</v>
      </c>
      <c r="Q97" s="163"/>
      <c r="R97" s="164">
        <f>SUM(R98:R105)</f>
        <v>0</v>
      </c>
      <c r="S97" s="163"/>
      <c r="T97" s="165">
        <f>SUM(T98:T105)</f>
        <v>0</v>
      </c>
      <c r="AR97" s="158" t="s">
        <v>129</v>
      </c>
      <c r="AT97" s="166" t="s">
        <v>74</v>
      </c>
      <c r="AU97" s="166" t="s">
        <v>83</v>
      </c>
      <c r="AY97" s="158" t="s">
        <v>130</v>
      </c>
      <c r="BK97" s="167">
        <f>SUM(BK98:BK105)</f>
        <v>0</v>
      </c>
    </row>
    <row r="98" spans="2:65" s="1" customFormat="1" ht="16.5" customHeight="1">
      <c r="B98" s="170"/>
      <c r="C98" s="171" t="s">
        <v>164</v>
      </c>
      <c r="D98" s="171" t="s">
        <v>133</v>
      </c>
      <c r="E98" s="172" t="s">
        <v>165</v>
      </c>
      <c r="F98" s="173" t="s">
        <v>163</v>
      </c>
      <c r="G98" s="174" t="s">
        <v>136</v>
      </c>
      <c r="H98" s="175">
        <v>1</v>
      </c>
      <c r="I98" s="176"/>
      <c r="J98" s="177">
        <f>ROUND(I98*H98,2)</f>
        <v>0</v>
      </c>
      <c r="K98" s="173" t="s">
        <v>137</v>
      </c>
      <c r="L98" s="38"/>
      <c r="M98" s="178" t="s">
        <v>5</v>
      </c>
      <c r="N98" s="179" t="s">
        <v>46</v>
      </c>
      <c r="O98" s="39"/>
      <c r="P98" s="180">
        <f>O98*H98</f>
        <v>0</v>
      </c>
      <c r="Q98" s="180">
        <v>0</v>
      </c>
      <c r="R98" s="180">
        <f>Q98*H98</f>
        <v>0</v>
      </c>
      <c r="S98" s="180">
        <v>0</v>
      </c>
      <c r="T98" s="181">
        <f>S98*H98</f>
        <v>0</v>
      </c>
      <c r="AR98" s="21" t="s">
        <v>138</v>
      </c>
      <c r="AT98" s="21" t="s">
        <v>133</v>
      </c>
      <c r="AU98" s="21" t="s">
        <v>85</v>
      </c>
      <c r="AY98" s="21" t="s">
        <v>130</v>
      </c>
      <c r="BE98" s="182">
        <f>IF(N98="základní",J98,0)</f>
        <v>0</v>
      </c>
      <c r="BF98" s="182">
        <f>IF(N98="snížená",J98,0)</f>
        <v>0</v>
      </c>
      <c r="BG98" s="182">
        <f>IF(N98="zákl. přenesená",J98,0)</f>
        <v>0</v>
      </c>
      <c r="BH98" s="182">
        <f>IF(N98="sníž. přenesená",J98,0)</f>
        <v>0</v>
      </c>
      <c r="BI98" s="182">
        <f>IF(N98="nulová",J98,0)</f>
        <v>0</v>
      </c>
      <c r="BJ98" s="21" t="s">
        <v>83</v>
      </c>
      <c r="BK98" s="182">
        <f>ROUND(I98*H98,2)</f>
        <v>0</v>
      </c>
      <c r="BL98" s="21" t="s">
        <v>138</v>
      </c>
      <c r="BM98" s="21" t="s">
        <v>166</v>
      </c>
    </row>
    <row r="99" spans="2:65" s="1" customFormat="1" ht="24">
      <c r="B99" s="38"/>
      <c r="D99" s="183" t="s">
        <v>140</v>
      </c>
      <c r="F99" s="184" t="s">
        <v>167</v>
      </c>
      <c r="I99" s="185"/>
      <c r="L99" s="38"/>
      <c r="M99" s="186"/>
      <c r="N99" s="39"/>
      <c r="O99" s="39"/>
      <c r="P99" s="39"/>
      <c r="Q99" s="39"/>
      <c r="R99" s="39"/>
      <c r="S99" s="39"/>
      <c r="T99" s="67"/>
      <c r="AT99" s="21" t="s">
        <v>140</v>
      </c>
      <c r="AU99" s="21" t="s">
        <v>85</v>
      </c>
    </row>
    <row r="100" spans="2:65" s="1" customFormat="1" ht="16.5" customHeight="1">
      <c r="B100" s="170"/>
      <c r="C100" s="171" t="s">
        <v>168</v>
      </c>
      <c r="D100" s="171" t="s">
        <v>133</v>
      </c>
      <c r="E100" s="172" t="s">
        <v>169</v>
      </c>
      <c r="F100" s="173" t="s">
        <v>170</v>
      </c>
      <c r="G100" s="174" t="s">
        <v>171</v>
      </c>
      <c r="H100" s="175">
        <v>50</v>
      </c>
      <c r="I100" s="176"/>
      <c r="J100" s="177">
        <f>ROUND(I100*H100,2)</f>
        <v>0</v>
      </c>
      <c r="K100" s="173" t="s">
        <v>137</v>
      </c>
      <c r="L100" s="38"/>
      <c r="M100" s="178" t="s">
        <v>5</v>
      </c>
      <c r="N100" s="179" t="s">
        <v>46</v>
      </c>
      <c r="O100" s="39"/>
      <c r="P100" s="180">
        <f>O100*H100</f>
        <v>0</v>
      </c>
      <c r="Q100" s="180">
        <v>0</v>
      </c>
      <c r="R100" s="180">
        <f>Q100*H100</f>
        <v>0</v>
      </c>
      <c r="S100" s="180">
        <v>0</v>
      </c>
      <c r="T100" s="181">
        <f>S100*H100</f>
        <v>0</v>
      </c>
      <c r="AR100" s="21" t="s">
        <v>138</v>
      </c>
      <c r="AT100" s="21" t="s">
        <v>133</v>
      </c>
      <c r="AU100" s="21" t="s">
        <v>85</v>
      </c>
      <c r="AY100" s="21" t="s">
        <v>130</v>
      </c>
      <c r="BE100" s="182">
        <f>IF(N100="základní",J100,0)</f>
        <v>0</v>
      </c>
      <c r="BF100" s="182">
        <f>IF(N100="snížená",J100,0)</f>
        <v>0</v>
      </c>
      <c r="BG100" s="182">
        <f>IF(N100="zákl. přenesená",J100,0)</f>
        <v>0</v>
      </c>
      <c r="BH100" s="182">
        <f>IF(N100="sníž. přenesená",J100,0)</f>
        <v>0</v>
      </c>
      <c r="BI100" s="182">
        <f>IF(N100="nulová",J100,0)</f>
        <v>0</v>
      </c>
      <c r="BJ100" s="21" t="s">
        <v>83</v>
      </c>
      <c r="BK100" s="182">
        <f>ROUND(I100*H100,2)</f>
        <v>0</v>
      </c>
      <c r="BL100" s="21" t="s">
        <v>138</v>
      </c>
      <c r="BM100" s="21" t="s">
        <v>172</v>
      </c>
    </row>
    <row r="101" spans="2:65" s="1" customFormat="1" ht="24">
      <c r="B101" s="38"/>
      <c r="D101" s="183" t="s">
        <v>140</v>
      </c>
      <c r="F101" s="184" t="s">
        <v>173</v>
      </c>
      <c r="I101" s="185"/>
      <c r="L101" s="38"/>
      <c r="M101" s="186"/>
      <c r="N101" s="39"/>
      <c r="O101" s="39"/>
      <c r="P101" s="39"/>
      <c r="Q101" s="39"/>
      <c r="R101" s="39"/>
      <c r="S101" s="39"/>
      <c r="T101" s="67"/>
      <c r="AT101" s="21" t="s">
        <v>140</v>
      </c>
      <c r="AU101" s="21" t="s">
        <v>85</v>
      </c>
    </row>
    <row r="102" spans="2:65" s="1" customFormat="1" ht="16.5" customHeight="1">
      <c r="B102" s="170"/>
      <c r="C102" s="171" t="s">
        <v>174</v>
      </c>
      <c r="D102" s="171" t="s">
        <v>133</v>
      </c>
      <c r="E102" s="172" t="s">
        <v>175</v>
      </c>
      <c r="F102" s="173" t="s">
        <v>176</v>
      </c>
      <c r="G102" s="174" t="s">
        <v>136</v>
      </c>
      <c r="H102" s="175">
        <v>1</v>
      </c>
      <c r="I102" s="176"/>
      <c r="J102" s="177">
        <f>ROUND(I102*H102,2)</f>
        <v>0</v>
      </c>
      <c r="K102" s="173" t="s">
        <v>137</v>
      </c>
      <c r="L102" s="38"/>
      <c r="M102" s="178" t="s">
        <v>5</v>
      </c>
      <c r="N102" s="179" t="s">
        <v>46</v>
      </c>
      <c r="O102" s="39"/>
      <c r="P102" s="180">
        <f>O102*H102</f>
        <v>0</v>
      </c>
      <c r="Q102" s="180">
        <v>0</v>
      </c>
      <c r="R102" s="180">
        <f>Q102*H102</f>
        <v>0</v>
      </c>
      <c r="S102" s="180">
        <v>0</v>
      </c>
      <c r="T102" s="181">
        <f>S102*H102</f>
        <v>0</v>
      </c>
      <c r="AR102" s="21" t="s">
        <v>138</v>
      </c>
      <c r="AT102" s="21" t="s">
        <v>133</v>
      </c>
      <c r="AU102" s="21" t="s">
        <v>85</v>
      </c>
      <c r="AY102" s="21" t="s">
        <v>130</v>
      </c>
      <c r="BE102" s="182">
        <f>IF(N102="základní",J102,0)</f>
        <v>0</v>
      </c>
      <c r="BF102" s="182">
        <f>IF(N102="snížená",J102,0)</f>
        <v>0</v>
      </c>
      <c r="BG102" s="182">
        <f>IF(N102="zákl. přenesená",J102,0)</f>
        <v>0</v>
      </c>
      <c r="BH102" s="182">
        <f>IF(N102="sníž. přenesená",J102,0)</f>
        <v>0</v>
      </c>
      <c r="BI102" s="182">
        <f>IF(N102="nulová",J102,0)</f>
        <v>0</v>
      </c>
      <c r="BJ102" s="21" t="s">
        <v>83</v>
      </c>
      <c r="BK102" s="182">
        <f>ROUND(I102*H102,2)</f>
        <v>0</v>
      </c>
      <c r="BL102" s="21" t="s">
        <v>138</v>
      </c>
      <c r="BM102" s="21" t="s">
        <v>177</v>
      </c>
    </row>
    <row r="103" spans="2:65" s="1" customFormat="1" ht="24">
      <c r="B103" s="38"/>
      <c r="D103" s="183" t="s">
        <v>140</v>
      </c>
      <c r="F103" s="184" t="s">
        <v>178</v>
      </c>
      <c r="I103" s="185"/>
      <c r="L103" s="38"/>
      <c r="M103" s="186"/>
      <c r="N103" s="39"/>
      <c r="O103" s="39"/>
      <c r="P103" s="39"/>
      <c r="Q103" s="39"/>
      <c r="R103" s="39"/>
      <c r="S103" s="39"/>
      <c r="T103" s="67"/>
      <c r="AT103" s="21" t="s">
        <v>140</v>
      </c>
      <c r="AU103" s="21" t="s">
        <v>85</v>
      </c>
    </row>
    <row r="104" spans="2:65" s="1" customFormat="1" ht="16.5" customHeight="1">
      <c r="B104" s="170"/>
      <c r="C104" s="171" t="s">
        <v>179</v>
      </c>
      <c r="D104" s="171" t="s">
        <v>133</v>
      </c>
      <c r="E104" s="172" t="s">
        <v>180</v>
      </c>
      <c r="F104" s="173" t="s">
        <v>181</v>
      </c>
      <c r="G104" s="174" t="s">
        <v>136</v>
      </c>
      <c r="H104" s="175">
        <v>1</v>
      </c>
      <c r="I104" s="176"/>
      <c r="J104" s="177">
        <f>ROUND(I104*H104,2)</f>
        <v>0</v>
      </c>
      <c r="K104" s="173" t="s">
        <v>137</v>
      </c>
      <c r="L104" s="38"/>
      <c r="M104" s="178" t="s">
        <v>5</v>
      </c>
      <c r="N104" s="179" t="s">
        <v>46</v>
      </c>
      <c r="O104" s="39"/>
      <c r="P104" s="180">
        <f>O104*H104</f>
        <v>0</v>
      </c>
      <c r="Q104" s="180">
        <v>0</v>
      </c>
      <c r="R104" s="180">
        <f>Q104*H104</f>
        <v>0</v>
      </c>
      <c r="S104" s="180">
        <v>0</v>
      </c>
      <c r="T104" s="181">
        <f>S104*H104</f>
        <v>0</v>
      </c>
      <c r="AR104" s="21" t="s">
        <v>138</v>
      </c>
      <c r="AT104" s="21" t="s">
        <v>133</v>
      </c>
      <c r="AU104" s="21" t="s">
        <v>85</v>
      </c>
      <c r="AY104" s="21" t="s">
        <v>130</v>
      </c>
      <c r="BE104" s="182">
        <f>IF(N104="základní",J104,0)</f>
        <v>0</v>
      </c>
      <c r="BF104" s="182">
        <f>IF(N104="snížená",J104,0)</f>
        <v>0</v>
      </c>
      <c r="BG104" s="182">
        <f>IF(N104="zákl. přenesená",J104,0)</f>
        <v>0</v>
      </c>
      <c r="BH104" s="182">
        <f>IF(N104="sníž. přenesená",J104,0)</f>
        <v>0</v>
      </c>
      <c r="BI104" s="182">
        <f>IF(N104="nulová",J104,0)</f>
        <v>0</v>
      </c>
      <c r="BJ104" s="21" t="s">
        <v>83</v>
      </c>
      <c r="BK104" s="182">
        <f>ROUND(I104*H104,2)</f>
        <v>0</v>
      </c>
      <c r="BL104" s="21" t="s">
        <v>138</v>
      </c>
      <c r="BM104" s="21" t="s">
        <v>182</v>
      </c>
    </row>
    <row r="105" spans="2:65" s="1" customFormat="1" ht="36">
      <c r="B105" s="38"/>
      <c r="D105" s="183" t="s">
        <v>140</v>
      </c>
      <c r="F105" s="184" t="s">
        <v>183</v>
      </c>
      <c r="I105" s="185"/>
      <c r="L105" s="38"/>
      <c r="M105" s="186"/>
      <c r="N105" s="39"/>
      <c r="O105" s="39"/>
      <c r="P105" s="39"/>
      <c r="Q105" s="39"/>
      <c r="R105" s="39"/>
      <c r="S105" s="39"/>
      <c r="T105" s="67"/>
      <c r="AT105" s="21" t="s">
        <v>140</v>
      </c>
      <c r="AU105" s="21" t="s">
        <v>85</v>
      </c>
    </row>
    <row r="106" spans="2:65" s="10" customFormat="1" ht="29.85" customHeight="1">
      <c r="B106" s="157"/>
      <c r="D106" s="158" t="s">
        <v>74</v>
      </c>
      <c r="E106" s="168" t="s">
        <v>184</v>
      </c>
      <c r="F106" s="168" t="s">
        <v>185</v>
      </c>
      <c r="I106" s="160"/>
      <c r="J106" s="169">
        <f>BK106</f>
        <v>0</v>
      </c>
      <c r="L106" s="157"/>
      <c r="M106" s="162"/>
      <c r="N106" s="163"/>
      <c r="O106" s="163"/>
      <c r="P106" s="164">
        <f>SUM(P107:P114)</f>
        <v>0</v>
      </c>
      <c r="Q106" s="163"/>
      <c r="R106" s="164">
        <f>SUM(R107:R114)</f>
        <v>0</v>
      </c>
      <c r="S106" s="163"/>
      <c r="T106" s="165">
        <f>SUM(T107:T114)</f>
        <v>0</v>
      </c>
      <c r="AR106" s="158" t="s">
        <v>129</v>
      </c>
      <c r="AT106" s="166" t="s">
        <v>74</v>
      </c>
      <c r="AU106" s="166" t="s">
        <v>83</v>
      </c>
      <c r="AY106" s="158" t="s">
        <v>130</v>
      </c>
      <c r="BK106" s="167">
        <f>SUM(BK107:BK114)</f>
        <v>0</v>
      </c>
    </row>
    <row r="107" spans="2:65" s="1" customFormat="1" ht="16.5" customHeight="1">
      <c r="B107" s="170"/>
      <c r="C107" s="171" t="s">
        <v>186</v>
      </c>
      <c r="D107" s="171" t="s">
        <v>133</v>
      </c>
      <c r="E107" s="172" t="s">
        <v>187</v>
      </c>
      <c r="F107" s="343" t="s">
        <v>1056</v>
      </c>
      <c r="G107" s="174" t="s">
        <v>136</v>
      </c>
      <c r="H107" s="175">
        <v>1</v>
      </c>
      <c r="I107" s="176"/>
      <c r="J107" s="177">
        <f>ROUND(I107*H107,2)</f>
        <v>0</v>
      </c>
      <c r="K107" s="173" t="s">
        <v>188</v>
      </c>
      <c r="L107" s="38"/>
      <c r="M107" s="178" t="s">
        <v>5</v>
      </c>
      <c r="N107" s="179" t="s">
        <v>46</v>
      </c>
      <c r="O107" s="39"/>
      <c r="P107" s="180">
        <f>O107*H107</f>
        <v>0</v>
      </c>
      <c r="Q107" s="180">
        <v>0</v>
      </c>
      <c r="R107" s="180">
        <f>Q107*H107</f>
        <v>0</v>
      </c>
      <c r="S107" s="180">
        <v>0</v>
      </c>
      <c r="T107" s="181">
        <f>S107*H107</f>
        <v>0</v>
      </c>
      <c r="AR107" s="21" t="s">
        <v>138</v>
      </c>
      <c r="AT107" s="21" t="s">
        <v>133</v>
      </c>
      <c r="AU107" s="21" t="s">
        <v>85</v>
      </c>
      <c r="AY107" s="21" t="s">
        <v>130</v>
      </c>
      <c r="BE107" s="182">
        <f>IF(N107="základní",J107,0)</f>
        <v>0</v>
      </c>
      <c r="BF107" s="182">
        <f>IF(N107="snížená",J107,0)</f>
        <v>0</v>
      </c>
      <c r="BG107" s="182">
        <f>IF(N107="zákl. přenesená",J107,0)</f>
        <v>0</v>
      </c>
      <c r="BH107" s="182">
        <f>IF(N107="sníž. přenesená",J107,0)</f>
        <v>0</v>
      </c>
      <c r="BI107" s="182">
        <f>IF(N107="nulová",J107,0)</f>
        <v>0</v>
      </c>
      <c r="BJ107" s="21" t="s">
        <v>83</v>
      </c>
      <c r="BK107" s="182">
        <f>ROUND(I107*H107,2)</f>
        <v>0</v>
      </c>
      <c r="BL107" s="21" t="s">
        <v>138</v>
      </c>
      <c r="BM107" s="21" t="s">
        <v>189</v>
      </c>
    </row>
    <row r="108" spans="2:65" s="1" customFormat="1" ht="24">
      <c r="B108" s="38"/>
      <c r="D108" s="183" t="s">
        <v>140</v>
      </c>
      <c r="F108" s="184" t="s">
        <v>190</v>
      </c>
      <c r="I108" s="185"/>
      <c r="L108" s="38"/>
      <c r="M108" s="186"/>
      <c r="N108" s="39"/>
      <c r="O108" s="39"/>
      <c r="P108" s="39"/>
      <c r="Q108" s="39"/>
      <c r="R108" s="39"/>
      <c r="S108" s="39"/>
      <c r="T108" s="67"/>
      <c r="AT108" s="21" t="s">
        <v>140</v>
      </c>
      <c r="AU108" s="21" t="s">
        <v>85</v>
      </c>
    </row>
    <row r="109" spans="2:65" s="1" customFormat="1" ht="16.5" customHeight="1">
      <c r="B109" s="170"/>
      <c r="C109" s="171" t="s">
        <v>191</v>
      </c>
      <c r="D109" s="171" t="s">
        <v>133</v>
      </c>
      <c r="E109" s="172" t="s">
        <v>192</v>
      </c>
      <c r="F109" s="173" t="s">
        <v>193</v>
      </c>
      <c r="G109" s="174" t="s">
        <v>136</v>
      </c>
      <c r="H109" s="175">
        <v>2</v>
      </c>
      <c r="I109" s="176"/>
      <c r="J109" s="177">
        <f>ROUND(I109*H109,2)</f>
        <v>0</v>
      </c>
      <c r="K109" s="173" t="s">
        <v>137</v>
      </c>
      <c r="L109" s="38"/>
      <c r="M109" s="178" t="s">
        <v>5</v>
      </c>
      <c r="N109" s="179" t="s">
        <v>46</v>
      </c>
      <c r="O109" s="39"/>
      <c r="P109" s="180">
        <f>O109*H109</f>
        <v>0</v>
      </c>
      <c r="Q109" s="180">
        <v>0</v>
      </c>
      <c r="R109" s="180">
        <f>Q109*H109</f>
        <v>0</v>
      </c>
      <c r="S109" s="180">
        <v>0</v>
      </c>
      <c r="T109" s="181">
        <f>S109*H109</f>
        <v>0</v>
      </c>
      <c r="AR109" s="21" t="s">
        <v>138</v>
      </c>
      <c r="AT109" s="21" t="s">
        <v>133</v>
      </c>
      <c r="AU109" s="21" t="s">
        <v>85</v>
      </c>
      <c r="AY109" s="21" t="s">
        <v>130</v>
      </c>
      <c r="BE109" s="182">
        <f>IF(N109="základní",J109,0)</f>
        <v>0</v>
      </c>
      <c r="BF109" s="182">
        <f>IF(N109="snížená",J109,0)</f>
        <v>0</v>
      </c>
      <c r="BG109" s="182">
        <f>IF(N109="zákl. přenesená",J109,0)</f>
        <v>0</v>
      </c>
      <c r="BH109" s="182">
        <f>IF(N109="sníž. přenesená",J109,0)</f>
        <v>0</v>
      </c>
      <c r="BI109" s="182">
        <f>IF(N109="nulová",J109,0)</f>
        <v>0</v>
      </c>
      <c r="BJ109" s="21" t="s">
        <v>83</v>
      </c>
      <c r="BK109" s="182">
        <f>ROUND(I109*H109,2)</f>
        <v>0</v>
      </c>
      <c r="BL109" s="21" t="s">
        <v>138</v>
      </c>
      <c r="BM109" s="21" t="s">
        <v>194</v>
      </c>
    </row>
    <row r="110" spans="2:65" s="1" customFormat="1" ht="36">
      <c r="B110" s="38"/>
      <c r="D110" s="183" t="s">
        <v>140</v>
      </c>
      <c r="F110" s="184" t="s">
        <v>195</v>
      </c>
      <c r="I110" s="185"/>
      <c r="L110" s="38"/>
      <c r="M110" s="186"/>
      <c r="N110" s="39"/>
      <c r="O110" s="39"/>
      <c r="P110" s="39"/>
      <c r="Q110" s="39"/>
      <c r="R110" s="39"/>
      <c r="S110" s="39"/>
      <c r="T110" s="67"/>
      <c r="AT110" s="21" t="s">
        <v>140</v>
      </c>
      <c r="AU110" s="21" t="s">
        <v>85</v>
      </c>
    </row>
    <row r="111" spans="2:65" s="1" customFormat="1" ht="16.5" customHeight="1">
      <c r="B111" s="170"/>
      <c r="C111" s="171" t="s">
        <v>196</v>
      </c>
      <c r="D111" s="171" t="s">
        <v>133</v>
      </c>
      <c r="E111" s="172" t="s">
        <v>197</v>
      </c>
      <c r="F111" s="173" t="s">
        <v>198</v>
      </c>
      <c r="G111" s="174" t="s">
        <v>136</v>
      </c>
      <c r="H111" s="175">
        <v>1</v>
      </c>
      <c r="I111" s="176"/>
      <c r="J111" s="177">
        <f>ROUND(I111*H111,2)</f>
        <v>0</v>
      </c>
      <c r="K111" s="173" t="s">
        <v>137</v>
      </c>
      <c r="L111" s="38"/>
      <c r="M111" s="178" t="s">
        <v>5</v>
      </c>
      <c r="N111" s="179" t="s">
        <v>46</v>
      </c>
      <c r="O111" s="39"/>
      <c r="P111" s="180">
        <f>O111*H111</f>
        <v>0</v>
      </c>
      <c r="Q111" s="180">
        <v>0</v>
      </c>
      <c r="R111" s="180">
        <f>Q111*H111</f>
        <v>0</v>
      </c>
      <c r="S111" s="180">
        <v>0</v>
      </c>
      <c r="T111" s="181">
        <f>S111*H111</f>
        <v>0</v>
      </c>
      <c r="AR111" s="21" t="s">
        <v>138</v>
      </c>
      <c r="AT111" s="21" t="s">
        <v>133</v>
      </c>
      <c r="AU111" s="21" t="s">
        <v>85</v>
      </c>
      <c r="AY111" s="21" t="s">
        <v>130</v>
      </c>
      <c r="BE111" s="182">
        <f>IF(N111="základní",J111,0)</f>
        <v>0</v>
      </c>
      <c r="BF111" s="182">
        <f>IF(N111="snížená",J111,0)</f>
        <v>0</v>
      </c>
      <c r="BG111" s="182">
        <f>IF(N111="zákl. přenesená",J111,0)</f>
        <v>0</v>
      </c>
      <c r="BH111" s="182">
        <f>IF(N111="sníž. přenesená",J111,0)</f>
        <v>0</v>
      </c>
      <c r="BI111" s="182">
        <f>IF(N111="nulová",J111,0)</f>
        <v>0</v>
      </c>
      <c r="BJ111" s="21" t="s">
        <v>83</v>
      </c>
      <c r="BK111" s="182">
        <f>ROUND(I111*H111,2)</f>
        <v>0</v>
      </c>
      <c r="BL111" s="21" t="s">
        <v>138</v>
      </c>
      <c r="BM111" s="21" t="s">
        <v>199</v>
      </c>
    </row>
    <row r="112" spans="2:65" s="1" customFormat="1" ht="24">
      <c r="B112" s="38"/>
      <c r="D112" s="183" t="s">
        <v>140</v>
      </c>
      <c r="F112" s="184" t="s">
        <v>200</v>
      </c>
      <c r="I112" s="185"/>
      <c r="L112" s="38"/>
      <c r="M112" s="186"/>
      <c r="N112" s="39"/>
      <c r="O112" s="39"/>
      <c r="P112" s="39"/>
      <c r="Q112" s="39"/>
      <c r="R112" s="39"/>
      <c r="S112" s="39"/>
      <c r="T112" s="67"/>
      <c r="AT112" s="21" t="s">
        <v>140</v>
      </c>
      <c r="AU112" s="21" t="s">
        <v>85</v>
      </c>
    </row>
    <row r="113" spans="2:65" s="1" customFormat="1" ht="16.5" customHeight="1">
      <c r="B113" s="170"/>
      <c r="C113" s="171" t="s">
        <v>201</v>
      </c>
      <c r="D113" s="171" t="s">
        <v>133</v>
      </c>
      <c r="E113" s="172" t="s">
        <v>202</v>
      </c>
      <c r="F113" s="173" t="s">
        <v>203</v>
      </c>
      <c r="G113" s="174" t="s">
        <v>136</v>
      </c>
      <c r="H113" s="175">
        <v>1</v>
      </c>
      <c r="I113" s="176"/>
      <c r="J113" s="177">
        <f>ROUND(I113*H113,2)</f>
        <v>0</v>
      </c>
      <c r="K113" s="173" t="s">
        <v>137</v>
      </c>
      <c r="L113" s="38"/>
      <c r="M113" s="178" t="s">
        <v>5</v>
      </c>
      <c r="N113" s="179" t="s">
        <v>46</v>
      </c>
      <c r="O113" s="39"/>
      <c r="P113" s="180">
        <f>O113*H113</f>
        <v>0</v>
      </c>
      <c r="Q113" s="180">
        <v>0</v>
      </c>
      <c r="R113" s="180">
        <f>Q113*H113</f>
        <v>0</v>
      </c>
      <c r="S113" s="180">
        <v>0</v>
      </c>
      <c r="T113" s="181">
        <f>S113*H113</f>
        <v>0</v>
      </c>
      <c r="AR113" s="21" t="s">
        <v>138</v>
      </c>
      <c r="AT113" s="21" t="s">
        <v>133</v>
      </c>
      <c r="AU113" s="21" t="s">
        <v>85</v>
      </c>
      <c r="AY113" s="21" t="s">
        <v>130</v>
      </c>
      <c r="BE113" s="182">
        <f>IF(N113="základní",J113,0)</f>
        <v>0</v>
      </c>
      <c r="BF113" s="182">
        <f>IF(N113="snížená",J113,0)</f>
        <v>0</v>
      </c>
      <c r="BG113" s="182">
        <f>IF(N113="zákl. přenesená",J113,0)</f>
        <v>0</v>
      </c>
      <c r="BH113" s="182">
        <f>IF(N113="sníž. přenesená",J113,0)</f>
        <v>0</v>
      </c>
      <c r="BI113" s="182">
        <f>IF(N113="nulová",J113,0)</f>
        <v>0</v>
      </c>
      <c r="BJ113" s="21" t="s">
        <v>83</v>
      </c>
      <c r="BK113" s="182">
        <f>ROUND(I113*H113,2)</f>
        <v>0</v>
      </c>
      <c r="BL113" s="21" t="s">
        <v>138</v>
      </c>
      <c r="BM113" s="21" t="s">
        <v>204</v>
      </c>
    </row>
    <row r="114" spans="2:65" s="1" customFormat="1" ht="36">
      <c r="B114" s="38"/>
      <c r="D114" s="183" t="s">
        <v>140</v>
      </c>
      <c r="F114" s="184" t="s">
        <v>205</v>
      </c>
      <c r="I114" s="185"/>
      <c r="L114" s="38"/>
      <c r="M114" s="186"/>
      <c r="N114" s="39"/>
      <c r="O114" s="39"/>
      <c r="P114" s="39"/>
      <c r="Q114" s="39"/>
      <c r="R114" s="39"/>
      <c r="S114" s="39"/>
      <c r="T114" s="67"/>
      <c r="AT114" s="21" t="s">
        <v>140</v>
      </c>
      <c r="AU114" s="21" t="s">
        <v>85</v>
      </c>
    </row>
    <row r="115" spans="2:65" s="10" customFormat="1" ht="29.85" customHeight="1">
      <c r="B115" s="157"/>
      <c r="D115" s="158" t="s">
        <v>74</v>
      </c>
      <c r="E115" s="168" t="s">
        <v>206</v>
      </c>
      <c r="F115" s="168" t="s">
        <v>207</v>
      </c>
      <c r="I115" s="160"/>
      <c r="J115" s="169">
        <f>BK115</f>
        <v>0</v>
      </c>
      <c r="L115" s="157"/>
      <c r="M115" s="162"/>
      <c r="N115" s="163"/>
      <c r="O115" s="163"/>
      <c r="P115" s="164">
        <f>SUM(P116:P117)</f>
        <v>0</v>
      </c>
      <c r="Q115" s="163"/>
      <c r="R115" s="164">
        <f>SUM(R116:R117)</f>
        <v>0</v>
      </c>
      <c r="S115" s="163"/>
      <c r="T115" s="165">
        <f>SUM(T116:T117)</f>
        <v>0</v>
      </c>
      <c r="AR115" s="158" t="s">
        <v>129</v>
      </c>
      <c r="AT115" s="166" t="s">
        <v>74</v>
      </c>
      <c r="AU115" s="166" t="s">
        <v>83</v>
      </c>
      <c r="AY115" s="158" t="s">
        <v>130</v>
      </c>
      <c r="BK115" s="167">
        <f>SUM(BK116:BK117)</f>
        <v>0</v>
      </c>
    </row>
    <row r="116" spans="2:65" s="1" customFormat="1" ht="16.5" customHeight="1">
      <c r="B116" s="170"/>
      <c r="C116" s="171" t="s">
        <v>208</v>
      </c>
      <c r="D116" s="171" t="s">
        <v>133</v>
      </c>
      <c r="E116" s="172" t="s">
        <v>209</v>
      </c>
      <c r="F116" s="173" t="s">
        <v>210</v>
      </c>
      <c r="G116" s="174" t="s">
        <v>136</v>
      </c>
      <c r="H116" s="175">
        <v>1</v>
      </c>
      <c r="I116" s="176"/>
      <c r="J116" s="177">
        <f>ROUND(I116*H116,2)</f>
        <v>0</v>
      </c>
      <c r="K116" s="173" t="s">
        <v>137</v>
      </c>
      <c r="L116" s="38"/>
      <c r="M116" s="178" t="s">
        <v>5</v>
      </c>
      <c r="N116" s="179" t="s">
        <v>46</v>
      </c>
      <c r="O116" s="39"/>
      <c r="P116" s="180">
        <f>O116*H116</f>
        <v>0</v>
      </c>
      <c r="Q116" s="180">
        <v>0</v>
      </c>
      <c r="R116" s="180">
        <f>Q116*H116</f>
        <v>0</v>
      </c>
      <c r="S116" s="180">
        <v>0</v>
      </c>
      <c r="T116" s="181">
        <f>S116*H116</f>
        <v>0</v>
      </c>
      <c r="AR116" s="21" t="s">
        <v>138</v>
      </c>
      <c r="AT116" s="21" t="s">
        <v>133</v>
      </c>
      <c r="AU116" s="21" t="s">
        <v>85</v>
      </c>
      <c r="AY116" s="21" t="s">
        <v>130</v>
      </c>
      <c r="BE116" s="182">
        <f>IF(N116="základní",J116,0)</f>
        <v>0</v>
      </c>
      <c r="BF116" s="182">
        <f>IF(N116="snížená",J116,0)</f>
        <v>0</v>
      </c>
      <c r="BG116" s="182">
        <f>IF(N116="zákl. přenesená",J116,0)</f>
        <v>0</v>
      </c>
      <c r="BH116" s="182">
        <f>IF(N116="sníž. přenesená",J116,0)</f>
        <v>0</v>
      </c>
      <c r="BI116" s="182">
        <f>IF(N116="nulová",J116,0)</f>
        <v>0</v>
      </c>
      <c r="BJ116" s="21" t="s">
        <v>83</v>
      </c>
      <c r="BK116" s="182">
        <f>ROUND(I116*H116,2)</f>
        <v>0</v>
      </c>
      <c r="BL116" s="21" t="s">
        <v>138</v>
      </c>
      <c r="BM116" s="21" t="s">
        <v>211</v>
      </c>
    </row>
    <row r="117" spans="2:65" s="1" customFormat="1" ht="24">
      <c r="B117" s="38"/>
      <c r="D117" s="183" t="s">
        <v>140</v>
      </c>
      <c r="F117" s="184" t="s">
        <v>212</v>
      </c>
      <c r="I117" s="185"/>
      <c r="L117" s="38"/>
      <c r="M117" s="186"/>
      <c r="N117" s="39"/>
      <c r="O117" s="39"/>
      <c r="P117" s="39"/>
      <c r="Q117" s="39"/>
      <c r="R117" s="39"/>
      <c r="S117" s="39"/>
      <c r="T117" s="67"/>
      <c r="AT117" s="21" t="s">
        <v>140</v>
      </c>
      <c r="AU117" s="21" t="s">
        <v>85</v>
      </c>
    </row>
    <row r="118" spans="2:65" s="10" customFormat="1" ht="29.85" customHeight="1">
      <c r="B118" s="157"/>
      <c r="D118" s="158" t="s">
        <v>74</v>
      </c>
      <c r="E118" s="168" t="s">
        <v>213</v>
      </c>
      <c r="F118" s="168" t="s">
        <v>214</v>
      </c>
      <c r="I118" s="160"/>
      <c r="J118" s="169">
        <f>BK118</f>
        <v>0</v>
      </c>
      <c r="L118" s="157"/>
      <c r="M118" s="162"/>
      <c r="N118" s="163"/>
      <c r="O118" s="163"/>
      <c r="P118" s="164">
        <f>SUM(P119:P120)</f>
        <v>0</v>
      </c>
      <c r="Q118" s="163"/>
      <c r="R118" s="164">
        <f>SUM(R119:R120)</f>
        <v>0</v>
      </c>
      <c r="S118" s="163"/>
      <c r="T118" s="165">
        <f>SUM(T119:T120)</f>
        <v>0</v>
      </c>
      <c r="AR118" s="158" t="s">
        <v>129</v>
      </c>
      <c r="AT118" s="166" t="s">
        <v>74</v>
      </c>
      <c r="AU118" s="166" t="s">
        <v>83</v>
      </c>
      <c r="AY118" s="158" t="s">
        <v>130</v>
      </c>
      <c r="BK118" s="167">
        <f>SUM(BK119:BK120)</f>
        <v>0</v>
      </c>
    </row>
    <row r="119" spans="2:65" s="1" customFormat="1" ht="16.5" customHeight="1">
      <c r="B119" s="170"/>
      <c r="C119" s="171" t="s">
        <v>11</v>
      </c>
      <c r="D119" s="171" t="s">
        <v>133</v>
      </c>
      <c r="E119" s="172" t="s">
        <v>215</v>
      </c>
      <c r="F119" s="173" t="s">
        <v>216</v>
      </c>
      <c r="G119" s="174" t="s">
        <v>136</v>
      </c>
      <c r="H119" s="175">
        <v>1</v>
      </c>
      <c r="I119" s="176"/>
      <c r="J119" s="177">
        <f>ROUND(I119*H119,2)</f>
        <v>0</v>
      </c>
      <c r="K119" s="173" t="s">
        <v>137</v>
      </c>
      <c r="L119" s="38"/>
      <c r="M119" s="178" t="s">
        <v>5</v>
      </c>
      <c r="N119" s="179" t="s">
        <v>46</v>
      </c>
      <c r="O119" s="39"/>
      <c r="P119" s="180">
        <f>O119*H119</f>
        <v>0</v>
      </c>
      <c r="Q119" s="180">
        <v>0</v>
      </c>
      <c r="R119" s="180">
        <f>Q119*H119</f>
        <v>0</v>
      </c>
      <c r="S119" s="180">
        <v>0</v>
      </c>
      <c r="T119" s="181">
        <f>S119*H119</f>
        <v>0</v>
      </c>
      <c r="AR119" s="21" t="s">
        <v>138</v>
      </c>
      <c r="AT119" s="21" t="s">
        <v>133</v>
      </c>
      <c r="AU119" s="21" t="s">
        <v>85</v>
      </c>
      <c r="AY119" s="21" t="s">
        <v>130</v>
      </c>
      <c r="BE119" s="182">
        <f>IF(N119="základní",J119,0)</f>
        <v>0</v>
      </c>
      <c r="BF119" s="182">
        <f>IF(N119="snížená",J119,0)</f>
        <v>0</v>
      </c>
      <c r="BG119" s="182">
        <f>IF(N119="zákl. přenesená",J119,0)</f>
        <v>0</v>
      </c>
      <c r="BH119" s="182">
        <f>IF(N119="sníž. přenesená",J119,0)</f>
        <v>0</v>
      </c>
      <c r="BI119" s="182">
        <f>IF(N119="nulová",J119,0)</f>
        <v>0</v>
      </c>
      <c r="BJ119" s="21" t="s">
        <v>83</v>
      </c>
      <c r="BK119" s="182">
        <f>ROUND(I119*H119,2)</f>
        <v>0</v>
      </c>
      <c r="BL119" s="21" t="s">
        <v>138</v>
      </c>
      <c r="BM119" s="21" t="s">
        <v>217</v>
      </c>
    </row>
    <row r="120" spans="2:65" s="1" customFormat="1" ht="36">
      <c r="B120" s="38"/>
      <c r="D120" s="183" t="s">
        <v>140</v>
      </c>
      <c r="F120" s="184" t="s">
        <v>218</v>
      </c>
      <c r="I120" s="185"/>
      <c r="L120" s="38"/>
      <c r="M120" s="187"/>
      <c r="N120" s="188"/>
      <c r="O120" s="188"/>
      <c r="P120" s="188"/>
      <c r="Q120" s="188"/>
      <c r="R120" s="188"/>
      <c r="S120" s="188"/>
      <c r="T120" s="189"/>
      <c r="AT120" s="21" t="s">
        <v>140</v>
      </c>
      <c r="AU120" s="21" t="s">
        <v>85</v>
      </c>
    </row>
    <row r="121" spans="2:65" s="1" customFormat="1" ht="6.9" customHeight="1">
      <c r="B121" s="53"/>
      <c r="C121" s="54"/>
      <c r="D121" s="54"/>
      <c r="E121" s="54"/>
      <c r="F121" s="54"/>
      <c r="G121" s="54"/>
      <c r="H121" s="54"/>
      <c r="I121" s="124"/>
      <c r="J121" s="54"/>
      <c r="K121" s="54"/>
      <c r="L121" s="38"/>
    </row>
  </sheetData>
  <autoFilter ref="C82:K120"/>
  <mergeCells count="10">
    <mergeCell ref="J51:J52"/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72"/>
  <sheetViews>
    <sheetView showGridLines="0" workbookViewId="0">
      <pane ySplit="1" topLeftCell="A167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96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18"/>
      <c r="B1" s="97"/>
      <c r="C1" s="97"/>
      <c r="D1" s="98" t="s">
        <v>1</v>
      </c>
      <c r="E1" s="97"/>
      <c r="F1" s="99" t="s">
        <v>93</v>
      </c>
      <c r="G1" s="334" t="s">
        <v>94</v>
      </c>
      <c r="H1" s="334"/>
      <c r="I1" s="100"/>
      <c r="J1" s="99" t="s">
        <v>95</v>
      </c>
      <c r="K1" s="98" t="s">
        <v>96</v>
      </c>
      <c r="L1" s="99" t="s">
        <v>97</v>
      </c>
      <c r="M1" s="99"/>
      <c r="N1" s="99"/>
      <c r="O1" s="99"/>
      <c r="P1" s="99"/>
      <c r="Q1" s="99"/>
      <c r="R1" s="99"/>
      <c r="S1" s="99"/>
      <c r="T1" s="99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" customHeight="1">
      <c r="L2" s="324" t="s">
        <v>8</v>
      </c>
      <c r="M2" s="325"/>
      <c r="N2" s="325"/>
      <c r="O2" s="325"/>
      <c r="P2" s="325"/>
      <c r="Q2" s="325"/>
      <c r="R2" s="325"/>
      <c r="S2" s="325"/>
      <c r="T2" s="325"/>
      <c r="U2" s="325"/>
      <c r="V2" s="325"/>
      <c r="AT2" s="21" t="s">
        <v>89</v>
      </c>
    </row>
    <row r="3" spans="1:70" ht="6.9" customHeight="1">
      <c r="B3" s="22"/>
      <c r="C3" s="23"/>
      <c r="D3" s="23"/>
      <c r="E3" s="23"/>
      <c r="F3" s="23"/>
      <c r="G3" s="23"/>
      <c r="H3" s="23"/>
      <c r="I3" s="101"/>
      <c r="J3" s="23"/>
      <c r="K3" s="24"/>
      <c r="AT3" s="21" t="s">
        <v>85</v>
      </c>
    </row>
    <row r="4" spans="1:70" ht="36.9" customHeight="1">
      <c r="B4" s="25"/>
      <c r="C4" s="26"/>
      <c r="D4" s="27" t="s">
        <v>98</v>
      </c>
      <c r="E4" s="26"/>
      <c r="F4" s="26"/>
      <c r="G4" s="26"/>
      <c r="H4" s="26"/>
      <c r="I4" s="102"/>
      <c r="J4" s="26"/>
      <c r="K4" s="28"/>
      <c r="M4" s="29" t="s">
        <v>13</v>
      </c>
      <c r="AT4" s="21" t="s">
        <v>6</v>
      </c>
    </row>
    <row r="5" spans="1:70" ht="6.9" customHeight="1">
      <c r="B5" s="25"/>
      <c r="C5" s="26"/>
      <c r="D5" s="26"/>
      <c r="E5" s="26"/>
      <c r="F5" s="26"/>
      <c r="G5" s="26"/>
      <c r="H5" s="26"/>
      <c r="I5" s="102"/>
      <c r="J5" s="26"/>
      <c r="K5" s="28"/>
    </row>
    <row r="6" spans="1:70" ht="13.2">
      <c r="B6" s="25"/>
      <c r="C6" s="26"/>
      <c r="D6" s="34" t="s">
        <v>19</v>
      </c>
      <c r="E6" s="26"/>
      <c r="F6" s="26"/>
      <c r="G6" s="26"/>
      <c r="H6" s="26"/>
      <c r="I6" s="102"/>
      <c r="J6" s="26"/>
      <c r="K6" s="28"/>
    </row>
    <row r="7" spans="1:70" ht="16.5" customHeight="1">
      <c r="B7" s="25"/>
      <c r="C7" s="26"/>
      <c r="D7" s="26"/>
      <c r="E7" s="326" t="str">
        <f>'Rekapitulace stavby'!K6</f>
        <v>Most ev.č. 07-27-01 přes potok Lutyňka v Bohumíně-Skřečoni</v>
      </c>
      <c r="F7" s="327"/>
      <c r="G7" s="327"/>
      <c r="H7" s="327"/>
      <c r="I7" s="102"/>
      <c r="J7" s="26"/>
      <c r="K7" s="28"/>
    </row>
    <row r="8" spans="1:70" s="1" customFormat="1" ht="13.2">
      <c r="B8" s="38"/>
      <c r="C8" s="39"/>
      <c r="D8" s="34" t="s">
        <v>99</v>
      </c>
      <c r="E8" s="39"/>
      <c r="F8" s="39"/>
      <c r="G8" s="39"/>
      <c r="H8" s="39"/>
      <c r="I8" s="103"/>
      <c r="J8" s="39"/>
      <c r="K8" s="42"/>
    </row>
    <row r="9" spans="1:70" s="1" customFormat="1" ht="36.9" customHeight="1">
      <c r="B9" s="38"/>
      <c r="C9" s="39"/>
      <c r="D9" s="39"/>
      <c r="E9" s="328" t="s">
        <v>219</v>
      </c>
      <c r="F9" s="329"/>
      <c r="G9" s="329"/>
      <c r="H9" s="329"/>
      <c r="I9" s="103"/>
      <c r="J9" s="39"/>
      <c r="K9" s="42"/>
    </row>
    <row r="10" spans="1:70" s="1" customFormat="1" ht="12">
      <c r="B10" s="38"/>
      <c r="C10" s="39"/>
      <c r="D10" s="39"/>
      <c r="E10" s="39"/>
      <c r="F10" s="39"/>
      <c r="G10" s="39"/>
      <c r="H10" s="39"/>
      <c r="I10" s="103"/>
      <c r="J10" s="39"/>
      <c r="K10" s="42"/>
    </row>
    <row r="11" spans="1:70" s="1" customFormat="1" ht="14.4" customHeight="1">
      <c r="B11" s="38"/>
      <c r="C11" s="39"/>
      <c r="D11" s="34" t="s">
        <v>21</v>
      </c>
      <c r="E11" s="39"/>
      <c r="F11" s="32" t="s">
        <v>5</v>
      </c>
      <c r="G11" s="39"/>
      <c r="H11" s="39"/>
      <c r="I11" s="104" t="s">
        <v>22</v>
      </c>
      <c r="J11" s="32" t="s">
        <v>5</v>
      </c>
      <c r="K11" s="42"/>
    </row>
    <row r="12" spans="1:70" s="1" customFormat="1" ht="14.4" customHeight="1">
      <c r="B12" s="38"/>
      <c r="C12" s="39"/>
      <c r="D12" s="34" t="s">
        <v>23</v>
      </c>
      <c r="E12" s="39"/>
      <c r="F12" s="32" t="s">
        <v>24</v>
      </c>
      <c r="G12" s="39"/>
      <c r="H12" s="39"/>
      <c r="I12" s="104" t="s">
        <v>25</v>
      </c>
      <c r="J12" s="105" t="str">
        <f>'Rekapitulace stavby'!AN8</f>
        <v>29. 3. 2018</v>
      </c>
      <c r="K12" s="42"/>
    </row>
    <row r="13" spans="1:70" s="1" customFormat="1" ht="10.8" customHeight="1">
      <c r="B13" s="38"/>
      <c r="C13" s="39"/>
      <c r="D13" s="39"/>
      <c r="E13" s="39"/>
      <c r="F13" s="39"/>
      <c r="G13" s="39"/>
      <c r="H13" s="39"/>
      <c r="I13" s="103"/>
      <c r="J13" s="39"/>
      <c r="K13" s="42"/>
    </row>
    <row r="14" spans="1:70" s="1" customFormat="1" ht="14.4" customHeight="1">
      <c r="B14" s="38"/>
      <c r="C14" s="39"/>
      <c r="D14" s="34" t="s">
        <v>27</v>
      </c>
      <c r="E14" s="39"/>
      <c r="F14" s="39"/>
      <c r="G14" s="39"/>
      <c r="H14" s="39"/>
      <c r="I14" s="104" t="s">
        <v>28</v>
      </c>
      <c r="J14" s="32" t="s">
        <v>29</v>
      </c>
      <c r="K14" s="42"/>
    </row>
    <row r="15" spans="1:70" s="1" customFormat="1" ht="18" customHeight="1">
      <c r="B15" s="38"/>
      <c r="C15" s="39"/>
      <c r="D15" s="39"/>
      <c r="E15" s="32" t="s">
        <v>30</v>
      </c>
      <c r="F15" s="39"/>
      <c r="G15" s="39"/>
      <c r="H15" s="39"/>
      <c r="I15" s="104" t="s">
        <v>31</v>
      </c>
      <c r="J15" s="32" t="s">
        <v>32</v>
      </c>
      <c r="K15" s="42"/>
    </row>
    <row r="16" spans="1:70" s="1" customFormat="1" ht="6.9" customHeight="1">
      <c r="B16" s="38"/>
      <c r="C16" s="39"/>
      <c r="D16" s="39"/>
      <c r="E16" s="39"/>
      <c r="F16" s="39"/>
      <c r="G16" s="39"/>
      <c r="H16" s="39"/>
      <c r="I16" s="103"/>
      <c r="J16" s="39"/>
      <c r="K16" s="42"/>
    </row>
    <row r="17" spans="2:11" s="1" customFormat="1" ht="14.4" customHeight="1">
      <c r="B17" s="38"/>
      <c r="C17" s="39"/>
      <c r="D17" s="34" t="s">
        <v>33</v>
      </c>
      <c r="E17" s="39"/>
      <c r="F17" s="39"/>
      <c r="G17" s="39"/>
      <c r="H17" s="39"/>
      <c r="I17" s="104" t="s">
        <v>28</v>
      </c>
      <c r="J17" s="32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2" t="str">
        <f>IF('Rekapitulace stavby'!E14="Vyplň údaj","",IF('Rekapitulace stavby'!E14="","",'Rekapitulace stavby'!E14))</f>
        <v/>
      </c>
      <c r="F18" s="39"/>
      <c r="G18" s="39"/>
      <c r="H18" s="39"/>
      <c r="I18" s="104" t="s">
        <v>31</v>
      </c>
      <c r="J18" s="32" t="str">
        <f>IF('Rekapitulace stavby'!AN14="Vyplň údaj","",IF('Rekapitulace stavby'!AN14="","",'Rekapitulace stavby'!AN14))</f>
        <v/>
      </c>
      <c r="K18" s="42"/>
    </row>
    <row r="19" spans="2:11" s="1" customFormat="1" ht="6.9" customHeight="1">
      <c r="B19" s="38"/>
      <c r="C19" s="39"/>
      <c r="D19" s="39"/>
      <c r="E19" s="39"/>
      <c r="F19" s="39"/>
      <c r="G19" s="39"/>
      <c r="H19" s="39"/>
      <c r="I19" s="103"/>
      <c r="J19" s="39"/>
      <c r="K19" s="42"/>
    </row>
    <row r="20" spans="2:11" s="1" customFormat="1" ht="14.4" customHeight="1">
      <c r="B20" s="38"/>
      <c r="C20" s="39"/>
      <c r="D20" s="34" t="s">
        <v>35</v>
      </c>
      <c r="E20" s="39"/>
      <c r="F20" s="39"/>
      <c r="G20" s="39"/>
      <c r="H20" s="39"/>
      <c r="I20" s="104" t="s">
        <v>28</v>
      </c>
      <c r="J20" s="32" t="s">
        <v>36</v>
      </c>
      <c r="K20" s="42"/>
    </row>
    <row r="21" spans="2:11" s="1" customFormat="1" ht="18" customHeight="1">
      <c r="B21" s="38"/>
      <c r="C21" s="39"/>
      <c r="D21" s="39"/>
      <c r="E21" s="32" t="s">
        <v>37</v>
      </c>
      <c r="F21" s="39"/>
      <c r="G21" s="39"/>
      <c r="H21" s="39"/>
      <c r="I21" s="104" t="s">
        <v>31</v>
      </c>
      <c r="J21" s="32" t="s">
        <v>38</v>
      </c>
      <c r="K21" s="42"/>
    </row>
    <row r="22" spans="2:11" s="1" customFormat="1" ht="6.9" customHeight="1">
      <c r="B22" s="38"/>
      <c r="C22" s="39"/>
      <c r="D22" s="39"/>
      <c r="E22" s="39"/>
      <c r="F22" s="39"/>
      <c r="G22" s="39"/>
      <c r="H22" s="39"/>
      <c r="I22" s="103"/>
      <c r="J22" s="39"/>
      <c r="K22" s="42"/>
    </row>
    <row r="23" spans="2:11" s="1" customFormat="1" ht="14.4" customHeight="1">
      <c r="B23" s="38"/>
      <c r="C23" s="39"/>
      <c r="D23" s="34" t="s">
        <v>40</v>
      </c>
      <c r="E23" s="39"/>
      <c r="F23" s="39"/>
      <c r="G23" s="39"/>
      <c r="H23" s="39"/>
      <c r="I23" s="103"/>
      <c r="J23" s="39"/>
      <c r="K23" s="42"/>
    </row>
    <row r="24" spans="2:11" s="6" customFormat="1" ht="16.5" customHeight="1">
      <c r="B24" s="106"/>
      <c r="C24" s="107"/>
      <c r="D24" s="107"/>
      <c r="E24" s="296" t="s">
        <v>5</v>
      </c>
      <c r="F24" s="296"/>
      <c r="G24" s="296"/>
      <c r="H24" s="296"/>
      <c r="I24" s="108"/>
      <c r="J24" s="107"/>
      <c r="K24" s="109"/>
    </row>
    <row r="25" spans="2:11" s="1" customFormat="1" ht="6.9" customHeight="1">
      <c r="B25" s="38"/>
      <c r="C25" s="39"/>
      <c r="D25" s="39"/>
      <c r="E25" s="39"/>
      <c r="F25" s="39"/>
      <c r="G25" s="39"/>
      <c r="H25" s="39"/>
      <c r="I25" s="103"/>
      <c r="J25" s="39"/>
      <c r="K25" s="42"/>
    </row>
    <row r="26" spans="2:11" s="1" customFormat="1" ht="6.9" customHeight="1">
      <c r="B26" s="38"/>
      <c r="C26" s="39"/>
      <c r="D26" s="65"/>
      <c r="E26" s="65"/>
      <c r="F26" s="65"/>
      <c r="G26" s="65"/>
      <c r="H26" s="65"/>
      <c r="I26" s="110"/>
      <c r="J26" s="65"/>
      <c r="K26" s="111"/>
    </row>
    <row r="27" spans="2:11" s="1" customFormat="1" ht="25.35" customHeight="1">
      <c r="B27" s="38"/>
      <c r="C27" s="39"/>
      <c r="D27" s="112" t="s">
        <v>41</v>
      </c>
      <c r="E27" s="39"/>
      <c r="F27" s="39"/>
      <c r="G27" s="39"/>
      <c r="H27" s="39"/>
      <c r="I27" s="103"/>
      <c r="J27" s="113">
        <f>ROUND(J83,2)</f>
        <v>0</v>
      </c>
      <c r="K27" s="42"/>
    </row>
    <row r="28" spans="2:11" s="1" customFormat="1" ht="6.9" customHeight="1">
      <c r="B28" s="38"/>
      <c r="C28" s="39"/>
      <c r="D28" s="65"/>
      <c r="E28" s="65"/>
      <c r="F28" s="65"/>
      <c r="G28" s="65"/>
      <c r="H28" s="65"/>
      <c r="I28" s="110"/>
      <c r="J28" s="65"/>
      <c r="K28" s="111"/>
    </row>
    <row r="29" spans="2:11" s="1" customFormat="1" ht="14.4" customHeight="1">
      <c r="B29" s="38"/>
      <c r="C29" s="39"/>
      <c r="D29" s="39"/>
      <c r="E29" s="39"/>
      <c r="F29" s="43" t="s">
        <v>43</v>
      </c>
      <c r="G29" s="39"/>
      <c r="H29" s="39"/>
      <c r="I29" s="114" t="s">
        <v>42</v>
      </c>
      <c r="J29" s="43" t="s">
        <v>44</v>
      </c>
      <c r="K29" s="42"/>
    </row>
    <row r="30" spans="2:11" s="1" customFormat="1" ht="14.4" customHeight="1">
      <c r="B30" s="38"/>
      <c r="C30" s="39"/>
      <c r="D30" s="46" t="s">
        <v>45</v>
      </c>
      <c r="E30" s="46" t="s">
        <v>46</v>
      </c>
      <c r="F30" s="115">
        <f>ROUND(SUM(BE83:BE171), 2)</f>
        <v>0</v>
      </c>
      <c r="G30" s="39"/>
      <c r="H30" s="39"/>
      <c r="I30" s="116">
        <v>0.21</v>
      </c>
      <c r="J30" s="115">
        <f>ROUND(ROUND((SUM(BE83:BE171)), 2)*I30, 2)</f>
        <v>0</v>
      </c>
      <c r="K30" s="42"/>
    </row>
    <row r="31" spans="2:11" s="1" customFormat="1" ht="14.4" customHeight="1">
      <c r="B31" s="38"/>
      <c r="C31" s="39"/>
      <c r="D31" s="39"/>
      <c r="E31" s="46" t="s">
        <v>47</v>
      </c>
      <c r="F31" s="115">
        <f>ROUND(SUM(BF83:BF171), 2)</f>
        <v>0</v>
      </c>
      <c r="G31" s="39"/>
      <c r="H31" s="39"/>
      <c r="I31" s="116">
        <v>0.15</v>
      </c>
      <c r="J31" s="115">
        <f>ROUND(ROUND((SUM(BF83:BF171)), 2)*I31, 2)</f>
        <v>0</v>
      </c>
      <c r="K31" s="42"/>
    </row>
    <row r="32" spans="2:11" s="1" customFormat="1" ht="14.4" hidden="1" customHeight="1">
      <c r="B32" s="38"/>
      <c r="C32" s="39"/>
      <c r="D32" s="39"/>
      <c r="E32" s="46" t="s">
        <v>48</v>
      </c>
      <c r="F32" s="115">
        <f>ROUND(SUM(BG83:BG171), 2)</f>
        <v>0</v>
      </c>
      <c r="G32" s="39"/>
      <c r="H32" s="39"/>
      <c r="I32" s="116">
        <v>0.21</v>
      </c>
      <c r="J32" s="115">
        <v>0</v>
      </c>
      <c r="K32" s="42"/>
    </row>
    <row r="33" spans="2:11" s="1" customFormat="1" ht="14.4" hidden="1" customHeight="1">
      <c r="B33" s="38"/>
      <c r="C33" s="39"/>
      <c r="D33" s="39"/>
      <c r="E33" s="46" t="s">
        <v>49</v>
      </c>
      <c r="F33" s="115">
        <f>ROUND(SUM(BH83:BH171), 2)</f>
        <v>0</v>
      </c>
      <c r="G33" s="39"/>
      <c r="H33" s="39"/>
      <c r="I33" s="116">
        <v>0.15</v>
      </c>
      <c r="J33" s="115">
        <v>0</v>
      </c>
      <c r="K33" s="42"/>
    </row>
    <row r="34" spans="2:11" s="1" customFormat="1" ht="14.4" hidden="1" customHeight="1">
      <c r="B34" s="38"/>
      <c r="C34" s="39"/>
      <c r="D34" s="39"/>
      <c r="E34" s="46" t="s">
        <v>50</v>
      </c>
      <c r="F34" s="115">
        <f>ROUND(SUM(BI83:BI171), 2)</f>
        <v>0</v>
      </c>
      <c r="G34" s="39"/>
      <c r="H34" s="39"/>
      <c r="I34" s="116">
        <v>0</v>
      </c>
      <c r="J34" s="115">
        <v>0</v>
      </c>
      <c r="K34" s="42"/>
    </row>
    <row r="35" spans="2:11" s="1" customFormat="1" ht="6.9" customHeight="1">
      <c r="B35" s="38"/>
      <c r="C35" s="39"/>
      <c r="D35" s="39"/>
      <c r="E35" s="39"/>
      <c r="F35" s="39"/>
      <c r="G35" s="39"/>
      <c r="H35" s="39"/>
      <c r="I35" s="103"/>
      <c r="J35" s="39"/>
      <c r="K35" s="42"/>
    </row>
    <row r="36" spans="2:11" s="1" customFormat="1" ht="25.35" customHeight="1">
      <c r="B36" s="38"/>
      <c r="C36" s="117"/>
      <c r="D36" s="118" t="s">
        <v>51</v>
      </c>
      <c r="E36" s="68"/>
      <c r="F36" s="68"/>
      <c r="G36" s="119" t="s">
        <v>52</v>
      </c>
      <c r="H36" s="120" t="s">
        <v>53</v>
      </c>
      <c r="I36" s="121"/>
      <c r="J36" s="122">
        <f>SUM(J27:J34)</f>
        <v>0</v>
      </c>
      <c r="K36" s="123"/>
    </row>
    <row r="37" spans="2:11" s="1" customFormat="1" ht="14.4" customHeight="1">
      <c r="B37" s="53"/>
      <c r="C37" s="54"/>
      <c r="D37" s="54"/>
      <c r="E37" s="54"/>
      <c r="F37" s="54"/>
      <c r="G37" s="54"/>
      <c r="H37" s="54"/>
      <c r="I37" s="124"/>
      <c r="J37" s="54"/>
      <c r="K37" s="55"/>
    </row>
    <row r="41" spans="2:11" s="1" customFormat="1" ht="6.9" customHeight="1">
      <c r="B41" s="56"/>
      <c r="C41" s="57"/>
      <c r="D41" s="57"/>
      <c r="E41" s="57"/>
      <c r="F41" s="57"/>
      <c r="G41" s="57"/>
      <c r="H41" s="57"/>
      <c r="I41" s="125"/>
      <c r="J41" s="57"/>
      <c r="K41" s="126"/>
    </row>
    <row r="42" spans="2:11" s="1" customFormat="1" ht="36.9" customHeight="1">
      <c r="B42" s="38"/>
      <c r="C42" s="27" t="s">
        <v>101</v>
      </c>
      <c r="D42" s="39"/>
      <c r="E42" s="39"/>
      <c r="F42" s="39"/>
      <c r="G42" s="39"/>
      <c r="H42" s="39"/>
      <c r="I42" s="103"/>
      <c r="J42" s="39"/>
      <c r="K42" s="42"/>
    </row>
    <row r="43" spans="2:11" s="1" customFormat="1" ht="6.9" customHeight="1">
      <c r="B43" s="38"/>
      <c r="C43" s="39"/>
      <c r="D43" s="39"/>
      <c r="E43" s="39"/>
      <c r="F43" s="39"/>
      <c r="G43" s="39"/>
      <c r="H43" s="39"/>
      <c r="I43" s="103"/>
      <c r="J43" s="39"/>
      <c r="K43" s="42"/>
    </row>
    <row r="44" spans="2:11" s="1" customFormat="1" ht="14.4" customHeight="1">
      <c r="B44" s="38"/>
      <c r="C44" s="34" t="s">
        <v>19</v>
      </c>
      <c r="D44" s="39"/>
      <c r="E44" s="39"/>
      <c r="F44" s="39"/>
      <c r="G44" s="39"/>
      <c r="H44" s="39"/>
      <c r="I44" s="103"/>
      <c r="J44" s="39"/>
      <c r="K44" s="42"/>
    </row>
    <row r="45" spans="2:11" s="1" customFormat="1" ht="16.5" customHeight="1">
      <c r="B45" s="38"/>
      <c r="C45" s="39"/>
      <c r="D45" s="39"/>
      <c r="E45" s="326" t="str">
        <f>E7</f>
        <v>Most ev.č. 07-27-01 přes potok Lutyňka v Bohumíně-Skřečoni</v>
      </c>
      <c r="F45" s="327"/>
      <c r="G45" s="327"/>
      <c r="H45" s="327"/>
      <c r="I45" s="103"/>
      <c r="J45" s="39"/>
      <c r="K45" s="42"/>
    </row>
    <row r="46" spans="2:11" s="1" customFormat="1" ht="14.4" customHeight="1">
      <c r="B46" s="38"/>
      <c r="C46" s="34" t="s">
        <v>99</v>
      </c>
      <c r="D46" s="39"/>
      <c r="E46" s="39"/>
      <c r="F46" s="39"/>
      <c r="G46" s="39"/>
      <c r="H46" s="39"/>
      <c r="I46" s="103"/>
      <c r="J46" s="39"/>
      <c r="K46" s="42"/>
    </row>
    <row r="47" spans="2:11" s="1" customFormat="1" ht="17.25" customHeight="1">
      <c r="B47" s="38"/>
      <c r="C47" s="39"/>
      <c r="D47" s="39"/>
      <c r="E47" s="328" t="str">
        <f>E9</f>
        <v>110 - 110 - Provizorní komunikace</v>
      </c>
      <c r="F47" s="329"/>
      <c r="G47" s="329"/>
      <c r="H47" s="329"/>
      <c r="I47" s="103"/>
      <c r="J47" s="39"/>
      <c r="K47" s="42"/>
    </row>
    <row r="48" spans="2:11" s="1" customFormat="1" ht="6.9" customHeight="1">
      <c r="B48" s="38"/>
      <c r="C48" s="39"/>
      <c r="D48" s="39"/>
      <c r="E48" s="39"/>
      <c r="F48" s="39"/>
      <c r="G48" s="39"/>
      <c r="H48" s="39"/>
      <c r="I48" s="103"/>
      <c r="J48" s="39"/>
      <c r="K48" s="42"/>
    </row>
    <row r="49" spans="2:47" s="1" customFormat="1" ht="18" customHeight="1">
      <c r="B49" s="38"/>
      <c r="C49" s="34" t="s">
        <v>23</v>
      </c>
      <c r="D49" s="39"/>
      <c r="E49" s="39"/>
      <c r="F49" s="32" t="str">
        <f>F12</f>
        <v xml:space="preserve"> </v>
      </c>
      <c r="G49" s="39"/>
      <c r="H49" s="39"/>
      <c r="I49" s="104" t="s">
        <v>25</v>
      </c>
      <c r="J49" s="105" t="str">
        <f>IF(J12="","",J12)</f>
        <v>29. 3. 2018</v>
      </c>
      <c r="K49" s="42"/>
    </row>
    <row r="50" spans="2:47" s="1" customFormat="1" ht="6.9" customHeight="1">
      <c r="B50" s="38"/>
      <c r="C50" s="39"/>
      <c r="D50" s="39"/>
      <c r="E50" s="39"/>
      <c r="F50" s="39"/>
      <c r="G50" s="39"/>
      <c r="H50" s="39"/>
      <c r="I50" s="103"/>
      <c r="J50" s="39"/>
      <c r="K50" s="42"/>
    </row>
    <row r="51" spans="2:47" s="1" customFormat="1" ht="13.2">
      <c r="B51" s="38"/>
      <c r="C51" s="34" t="s">
        <v>27</v>
      </c>
      <c r="D51" s="39"/>
      <c r="E51" s="39"/>
      <c r="F51" s="32" t="str">
        <f>E15</f>
        <v>Město Bohumín</v>
      </c>
      <c r="G51" s="39"/>
      <c r="H51" s="39"/>
      <c r="I51" s="104" t="s">
        <v>35</v>
      </c>
      <c r="J51" s="296" t="str">
        <f>E21</f>
        <v>Ing. Pavel Kurečka MOSTY s.r.o.</v>
      </c>
      <c r="K51" s="42"/>
    </row>
    <row r="52" spans="2:47" s="1" customFormat="1" ht="14.4" customHeight="1">
      <c r="B52" s="38"/>
      <c r="C52" s="34" t="s">
        <v>33</v>
      </c>
      <c r="D52" s="39"/>
      <c r="E52" s="39"/>
      <c r="F52" s="32" t="str">
        <f>IF(E18="","",E18)</f>
        <v/>
      </c>
      <c r="G52" s="39"/>
      <c r="H52" s="39"/>
      <c r="I52" s="103"/>
      <c r="J52" s="330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03"/>
      <c r="J53" s="39"/>
      <c r="K53" s="42"/>
    </row>
    <row r="54" spans="2:47" s="1" customFormat="1" ht="29.25" customHeight="1">
      <c r="B54" s="38"/>
      <c r="C54" s="127" t="s">
        <v>102</v>
      </c>
      <c r="D54" s="117"/>
      <c r="E54" s="117"/>
      <c r="F54" s="117"/>
      <c r="G54" s="117"/>
      <c r="H54" s="117"/>
      <c r="I54" s="128"/>
      <c r="J54" s="129" t="s">
        <v>103</v>
      </c>
      <c r="K54" s="130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03"/>
      <c r="J55" s="39"/>
      <c r="K55" s="42"/>
    </row>
    <row r="56" spans="2:47" s="1" customFormat="1" ht="29.25" customHeight="1">
      <c r="B56" s="38"/>
      <c r="C56" s="131" t="s">
        <v>104</v>
      </c>
      <c r="D56" s="39"/>
      <c r="E56" s="39"/>
      <c r="F56" s="39"/>
      <c r="G56" s="39"/>
      <c r="H56" s="39"/>
      <c r="I56" s="103"/>
      <c r="J56" s="113">
        <f>J83</f>
        <v>0</v>
      </c>
      <c r="K56" s="42"/>
      <c r="AU56" s="21" t="s">
        <v>105</v>
      </c>
    </row>
    <row r="57" spans="2:47" s="7" customFormat="1" ht="24.9" customHeight="1">
      <c r="B57" s="132"/>
      <c r="C57" s="133"/>
      <c r="D57" s="134" t="s">
        <v>220</v>
      </c>
      <c r="E57" s="135"/>
      <c r="F57" s="135"/>
      <c r="G57" s="135"/>
      <c r="H57" s="135"/>
      <c r="I57" s="136"/>
      <c r="J57" s="137">
        <f>J84</f>
        <v>0</v>
      </c>
      <c r="K57" s="138"/>
    </row>
    <row r="58" spans="2:47" s="8" customFormat="1" ht="19.95" customHeight="1">
      <c r="B58" s="139"/>
      <c r="C58" s="140"/>
      <c r="D58" s="141" t="s">
        <v>221</v>
      </c>
      <c r="E58" s="142"/>
      <c r="F58" s="142"/>
      <c r="G58" s="142"/>
      <c r="H58" s="142"/>
      <c r="I58" s="143"/>
      <c r="J58" s="144">
        <f>J85</f>
        <v>0</v>
      </c>
      <c r="K58" s="145"/>
    </row>
    <row r="59" spans="2:47" s="8" customFormat="1" ht="19.95" customHeight="1">
      <c r="B59" s="139"/>
      <c r="C59" s="140"/>
      <c r="D59" s="141" t="s">
        <v>222</v>
      </c>
      <c r="E59" s="142"/>
      <c r="F59" s="142"/>
      <c r="G59" s="142"/>
      <c r="H59" s="142"/>
      <c r="I59" s="143"/>
      <c r="J59" s="144">
        <f>J117</f>
        <v>0</v>
      </c>
      <c r="K59" s="145"/>
    </row>
    <row r="60" spans="2:47" s="8" customFormat="1" ht="19.95" customHeight="1">
      <c r="B60" s="139"/>
      <c r="C60" s="140"/>
      <c r="D60" s="141" t="s">
        <v>223</v>
      </c>
      <c r="E60" s="142"/>
      <c r="F60" s="142"/>
      <c r="G60" s="142"/>
      <c r="H60" s="142"/>
      <c r="I60" s="143"/>
      <c r="J60" s="144">
        <f>J122</f>
        <v>0</v>
      </c>
      <c r="K60" s="145"/>
    </row>
    <row r="61" spans="2:47" s="8" customFormat="1" ht="19.95" customHeight="1">
      <c r="B61" s="139"/>
      <c r="C61" s="140"/>
      <c r="D61" s="141" t="s">
        <v>224</v>
      </c>
      <c r="E61" s="142"/>
      <c r="F61" s="142"/>
      <c r="G61" s="142"/>
      <c r="H61" s="142"/>
      <c r="I61" s="143"/>
      <c r="J61" s="144">
        <f>J127</f>
        <v>0</v>
      </c>
      <c r="K61" s="145"/>
    </row>
    <row r="62" spans="2:47" s="8" customFormat="1" ht="19.95" customHeight="1">
      <c r="B62" s="139"/>
      <c r="C62" s="140"/>
      <c r="D62" s="141" t="s">
        <v>225</v>
      </c>
      <c r="E62" s="142"/>
      <c r="F62" s="142"/>
      <c r="G62" s="142"/>
      <c r="H62" s="142"/>
      <c r="I62" s="143"/>
      <c r="J62" s="144">
        <f>J140</f>
        <v>0</v>
      </c>
      <c r="K62" s="145"/>
    </row>
    <row r="63" spans="2:47" s="8" customFormat="1" ht="19.95" customHeight="1">
      <c r="B63" s="139"/>
      <c r="C63" s="140"/>
      <c r="D63" s="141" t="s">
        <v>226</v>
      </c>
      <c r="E63" s="142"/>
      <c r="F63" s="142"/>
      <c r="G63" s="142"/>
      <c r="H63" s="142"/>
      <c r="I63" s="143"/>
      <c r="J63" s="144">
        <f>J160</f>
        <v>0</v>
      </c>
      <c r="K63" s="145"/>
    </row>
    <row r="64" spans="2:47" s="1" customFormat="1" ht="21.75" customHeight="1">
      <c r="B64" s="38"/>
      <c r="C64" s="39"/>
      <c r="D64" s="39"/>
      <c r="E64" s="39"/>
      <c r="F64" s="39"/>
      <c r="G64" s="39"/>
      <c r="H64" s="39"/>
      <c r="I64" s="103"/>
      <c r="J64" s="39"/>
      <c r="K64" s="42"/>
    </row>
    <row r="65" spans="2:12" s="1" customFormat="1" ht="6.9" customHeight="1">
      <c r="B65" s="53"/>
      <c r="C65" s="54"/>
      <c r="D65" s="54"/>
      <c r="E65" s="54"/>
      <c r="F65" s="54"/>
      <c r="G65" s="54"/>
      <c r="H65" s="54"/>
      <c r="I65" s="124"/>
      <c r="J65" s="54"/>
      <c r="K65" s="55"/>
    </row>
    <row r="69" spans="2:12" s="1" customFormat="1" ht="6.9" customHeight="1">
      <c r="B69" s="56"/>
      <c r="C69" s="57"/>
      <c r="D69" s="57"/>
      <c r="E69" s="57"/>
      <c r="F69" s="57"/>
      <c r="G69" s="57"/>
      <c r="H69" s="57"/>
      <c r="I69" s="125"/>
      <c r="J69" s="57"/>
      <c r="K69" s="57"/>
      <c r="L69" s="38"/>
    </row>
    <row r="70" spans="2:12" s="1" customFormat="1" ht="36.9" customHeight="1">
      <c r="B70" s="38"/>
      <c r="C70" s="58" t="s">
        <v>113</v>
      </c>
      <c r="L70" s="38"/>
    </row>
    <row r="71" spans="2:12" s="1" customFormat="1" ht="6.9" customHeight="1">
      <c r="B71" s="38"/>
      <c r="L71" s="38"/>
    </row>
    <row r="72" spans="2:12" s="1" customFormat="1" ht="14.4" customHeight="1">
      <c r="B72" s="38"/>
      <c r="C72" s="60" t="s">
        <v>19</v>
      </c>
      <c r="L72" s="38"/>
    </row>
    <row r="73" spans="2:12" s="1" customFormat="1" ht="16.5" customHeight="1">
      <c r="B73" s="38"/>
      <c r="E73" s="331" t="str">
        <f>E7</f>
        <v>Most ev.č. 07-27-01 přes potok Lutyňka v Bohumíně-Skřečoni</v>
      </c>
      <c r="F73" s="332"/>
      <c r="G73" s="332"/>
      <c r="H73" s="332"/>
      <c r="L73" s="38"/>
    </row>
    <row r="74" spans="2:12" s="1" customFormat="1" ht="14.4" customHeight="1">
      <c r="B74" s="38"/>
      <c r="C74" s="60" t="s">
        <v>99</v>
      </c>
      <c r="L74" s="38"/>
    </row>
    <row r="75" spans="2:12" s="1" customFormat="1" ht="17.25" customHeight="1">
      <c r="B75" s="38"/>
      <c r="E75" s="307" t="str">
        <f>E9</f>
        <v>110 - 110 - Provizorní komunikace</v>
      </c>
      <c r="F75" s="333"/>
      <c r="G75" s="333"/>
      <c r="H75" s="333"/>
      <c r="L75" s="38"/>
    </row>
    <row r="76" spans="2:12" s="1" customFormat="1" ht="6.9" customHeight="1">
      <c r="B76" s="38"/>
      <c r="L76" s="38"/>
    </row>
    <row r="77" spans="2:12" s="1" customFormat="1" ht="18" customHeight="1">
      <c r="B77" s="38"/>
      <c r="C77" s="60" t="s">
        <v>23</v>
      </c>
      <c r="F77" s="146" t="str">
        <f>F12</f>
        <v xml:space="preserve"> </v>
      </c>
      <c r="I77" s="147" t="s">
        <v>25</v>
      </c>
      <c r="J77" s="64" t="str">
        <f>IF(J12="","",J12)</f>
        <v>29. 3. 2018</v>
      </c>
      <c r="L77" s="38"/>
    </row>
    <row r="78" spans="2:12" s="1" customFormat="1" ht="6.9" customHeight="1">
      <c r="B78" s="38"/>
      <c r="L78" s="38"/>
    </row>
    <row r="79" spans="2:12" s="1" customFormat="1" ht="13.2">
      <c r="B79" s="38"/>
      <c r="C79" s="60" t="s">
        <v>27</v>
      </c>
      <c r="F79" s="146" t="str">
        <f>E15</f>
        <v>Město Bohumín</v>
      </c>
      <c r="I79" s="147" t="s">
        <v>35</v>
      </c>
      <c r="J79" s="146" t="str">
        <f>E21</f>
        <v>Ing. Pavel Kurečka MOSTY s.r.o.</v>
      </c>
      <c r="L79" s="38"/>
    </row>
    <row r="80" spans="2:12" s="1" customFormat="1" ht="14.4" customHeight="1">
      <c r="B80" s="38"/>
      <c r="C80" s="60" t="s">
        <v>33</v>
      </c>
      <c r="F80" s="146" t="str">
        <f>IF(E18="","",E18)</f>
        <v/>
      </c>
      <c r="L80" s="38"/>
    </row>
    <row r="81" spans="2:65" s="1" customFormat="1" ht="10.35" customHeight="1">
      <c r="B81" s="38"/>
      <c r="L81" s="38"/>
    </row>
    <row r="82" spans="2:65" s="9" customFormat="1" ht="29.25" customHeight="1">
      <c r="B82" s="148"/>
      <c r="C82" s="149" t="s">
        <v>114</v>
      </c>
      <c r="D82" s="150" t="s">
        <v>60</v>
      </c>
      <c r="E82" s="150" t="s">
        <v>56</v>
      </c>
      <c r="F82" s="150" t="s">
        <v>115</v>
      </c>
      <c r="G82" s="150" t="s">
        <v>116</v>
      </c>
      <c r="H82" s="150" t="s">
        <v>117</v>
      </c>
      <c r="I82" s="151" t="s">
        <v>118</v>
      </c>
      <c r="J82" s="150" t="s">
        <v>103</v>
      </c>
      <c r="K82" s="152" t="s">
        <v>119</v>
      </c>
      <c r="L82" s="148"/>
      <c r="M82" s="70" t="s">
        <v>120</v>
      </c>
      <c r="N82" s="71" t="s">
        <v>45</v>
      </c>
      <c r="O82" s="71" t="s">
        <v>121</v>
      </c>
      <c r="P82" s="71" t="s">
        <v>122</v>
      </c>
      <c r="Q82" s="71" t="s">
        <v>123</v>
      </c>
      <c r="R82" s="71" t="s">
        <v>124</v>
      </c>
      <c r="S82" s="71" t="s">
        <v>125</v>
      </c>
      <c r="T82" s="72" t="s">
        <v>126</v>
      </c>
    </row>
    <row r="83" spans="2:65" s="1" customFormat="1" ht="29.25" customHeight="1">
      <c r="B83" s="38"/>
      <c r="C83" s="74" t="s">
        <v>104</v>
      </c>
      <c r="J83" s="153">
        <f>BK83</f>
        <v>0</v>
      </c>
      <c r="L83" s="38"/>
      <c r="M83" s="73"/>
      <c r="N83" s="65"/>
      <c r="O83" s="65"/>
      <c r="P83" s="154">
        <f>P84</f>
        <v>0</v>
      </c>
      <c r="Q83" s="65"/>
      <c r="R83" s="154">
        <f>R84</f>
        <v>576.96041969999987</v>
      </c>
      <c r="S83" s="65"/>
      <c r="T83" s="155">
        <f>T84</f>
        <v>153.75889599999999</v>
      </c>
      <c r="AT83" s="21" t="s">
        <v>74</v>
      </c>
      <c r="AU83" s="21" t="s">
        <v>105</v>
      </c>
      <c r="BK83" s="156">
        <f>BK84</f>
        <v>0</v>
      </c>
    </row>
    <row r="84" spans="2:65" s="10" customFormat="1" ht="37.35" customHeight="1">
      <c r="B84" s="157"/>
      <c r="D84" s="158" t="s">
        <v>74</v>
      </c>
      <c r="E84" s="159" t="s">
        <v>227</v>
      </c>
      <c r="F84" s="159" t="s">
        <v>228</v>
      </c>
      <c r="I84" s="160"/>
      <c r="J84" s="161">
        <f>BK84</f>
        <v>0</v>
      </c>
      <c r="L84" s="157"/>
      <c r="M84" s="162"/>
      <c r="N84" s="163"/>
      <c r="O84" s="163"/>
      <c r="P84" s="164">
        <f>P85+P117+P122+P127+P140+P160</f>
        <v>0</v>
      </c>
      <c r="Q84" s="163"/>
      <c r="R84" s="164">
        <f>R85+R117+R122+R127+R140+R160</f>
        <v>576.96041969999987</v>
      </c>
      <c r="S84" s="163"/>
      <c r="T84" s="165">
        <f>T85+T117+T122+T127+T140+T160</f>
        <v>153.75889599999999</v>
      </c>
      <c r="AR84" s="158" t="s">
        <v>83</v>
      </c>
      <c r="AT84" s="166" t="s">
        <v>74</v>
      </c>
      <c r="AU84" s="166" t="s">
        <v>75</v>
      </c>
      <c r="AY84" s="158" t="s">
        <v>130</v>
      </c>
      <c r="BK84" s="167">
        <f>BK85+BK117+BK122+BK127+BK140+BK160</f>
        <v>0</v>
      </c>
    </row>
    <row r="85" spans="2:65" s="10" customFormat="1" ht="19.95" customHeight="1">
      <c r="B85" s="157"/>
      <c r="D85" s="158" t="s">
        <v>74</v>
      </c>
      <c r="E85" s="168" t="s">
        <v>83</v>
      </c>
      <c r="F85" s="168" t="s">
        <v>229</v>
      </c>
      <c r="I85" s="160"/>
      <c r="J85" s="169">
        <f>BK85</f>
        <v>0</v>
      </c>
      <c r="L85" s="157"/>
      <c r="M85" s="162"/>
      <c r="N85" s="163"/>
      <c r="O85" s="163"/>
      <c r="P85" s="164">
        <f>SUM(P86:P116)</f>
        <v>0</v>
      </c>
      <c r="Q85" s="163"/>
      <c r="R85" s="164">
        <f>SUM(R86:R116)</f>
        <v>381.92901230000001</v>
      </c>
      <c r="S85" s="163"/>
      <c r="T85" s="165">
        <f>SUM(T86:T116)</f>
        <v>123.706896</v>
      </c>
      <c r="AR85" s="158" t="s">
        <v>83</v>
      </c>
      <c r="AT85" s="166" t="s">
        <v>74</v>
      </c>
      <c r="AU85" s="166" t="s">
        <v>83</v>
      </c>
      <c r="AY85" s="158" t="s">
        <v>130</v>
      </c>
      <c r="BK85" s="167">
        <f>SUM(BK86:BK116)</f>
        <v>0</v>
      </c>
    </row>
    <row r="86" spans="2:65" s="1" customFormat="1" ht="63.75" customHeight="1">
      <c r="B86" s="170"/>
      <c r="C86" s="171" t="s">
        <v>83</v>
      </c>
      <c r="D86" s="171" t="s">
        <v>133</v>
      </c>
      <c r="E86" s="172" t="s">
        <v>230</v>
      </c>
      <c r="F86" s="173" t="s">
        <v>231</v>
      </c>
      <c r="G86" s="174" t="s">
        <v>232</v>
      </c>
      <c r="H86" s="175">
        <v>270</v>
      </c>
      <c r="I86" s="176"/>
      <c r="J86" s="177">
        <f>ROUND(I86*H86,2)</f>
        <v>0</v>
      </c>
      <c r="K86" s="173" t="s">
        <v>137</v>
      </c>
      <c r="L86" s="38"/>
      <c r="M86" s="178" t="s">
        <v>5</v>
      </c>
      <c r="N86" s="179" t="s">
        <v>46</v>
      </c>
      <c r="O86" s="39"/>
      <c r="P86" s="180">
        <f>O86*H86</f>
        <v>0</v>
      </c>
      <c r="Q86" s="180">
        <v>0</v>
      </c>
      <c r="R86" s="180">
        <f>Q86*H86</f>
        <v>0</v>
      </c>
      <c r="S86" s="180">
        <v>0.42499999999999999</v>
      </c>
      <c r="T86" s="181">
        <f>S86*H86</f>
        <v>114.75</v>
      </c>
      <c r="AR86" s="21" t="s">
        <v>151</v>
      </c>
      <c r="AT86" s="21" t="s">
        <v>133</v>
      </c>
      <c r="AU86" s="21" t="s">
        <v>85</v>
      </c>
      <c r="AY86" s="21" t="s">
        <v>130</v>
      </c>
      <c r="BE86" s="182">
        <f>IF(N86="základní",J86,0)</f>
        <v>0</v>
      </c>
      <c r="BF86" s="182">
        <f>IF(N86="snížená",J86,0)</f>
        <v>0</v>
      </c>
      <c r="BG86" s="182">
        <f>IF(N86="zákl. přenesená",J86,0)</f>
        <v>0</v>
      </c>
      <c r="BH86" s="182">
        <f>IF(N86="sníž. přenesená",J86,0)</f>
        <v>0</v>
      </c>
      <c r="BI86" s="182">
        <f>IF(N86="nulová",J86,0)</f>
        <v>0</v>
      </c>
      <c r="BJ86" s="21" t="s">
        <v>83</v>
      </c>
      <c r="BK86" s="182">
        <f>ROUND(I86*H86,2)</f>
        <v>0</v>
      </c>
      <c r="BL86" s="21" t="s">
        <v>151</v>
      </c>
      <c r="BM86" s="21" t="s">
        <v>233</v>
      </c>
    </row>
    <row r="87" spans="2:65" s="1" customFormat="1" ht="60">
      <c r="B87" s="38"/>
      <c r="D87" s="183" t="s">
        <v>140</v>
      </c>
      <c r="F87" s="184" t="s">
        <v>234</v>
      </c>
      <c r="I87" s="185"/>
      <c r="L87" s="38"/>
      <c r="M87" s="186"/>
      <c r="N87" s="39"/>
      <c r="O87" s="39"/>
      <c r="P87" s="39"/>
      <c r="Q87" s="39"/>
      <c r="R87" s="39"/>
      <c r="S87" s="39"/>
      <c r="T87" s="67"/>
      <c r="AT87" s="21" t="s">
        <v>140</v>
      </c>
      <c r="AU87" s="21" t="s">
        <v>85</v>
      </c>
    </row>
    <row r="88" spans="2:65" s="1" customFormat="1" ht="38.25" customHeight="1">
      <c r="B88" s="170"/>
      <c r="C88" s="171" t="s">
        <v>85</v>
      </c>
      <c r="D88" s="171" t="s">
        <v>133</v>
      </c>
      <c r="E88" s="172" t="s">
        <v>235</v>
      </c>
      <c r="F88" s="173" t="s">
        <v>236</v>
      </c>
      <c r="G88" s="174" t="s">
        <v>232</v>
      </c>
      <c r="H88" s="175">
        <v>33.47</v>
      </c>
      <c r="I88" s="176"/>
      <c r="J88" s="177">
        <f>ROUND(I88*H88,2)</f>
        <v>0</v>
      </c>
      <c r="K88" s="173" t="s">
        <v>137</v>
      </c>
      <c r="L88" s="38"/>
      <c r="M88" s="178" t="s">
        <v>5</v>
      </c>
      <c r="N88" s="179" t="s">
        <v>46</v>
      </c>
      <c r="O88" s="39"/>
      <c r="P88" s="180">
        <f>O88*H88</f>
        <v>0</v>
      </c>
      <c r="Q88" s="180">
        <v>9.0000000000000006E-5</v>
      </c>
      <c r="R88" s="180">
        <f>Q88*H88</f>
        <v>3.0122999999999999E-3</v>
      </c>
      <c r="S88" s="180">
        <v>0.25600000000000001</v>
      </c>
      <c r="T88" s="181">
        <f>S88*H88</f>
        <v>8.5683199999999999</v>
      </c>
      <c r="AR88" s="21" t="s">
        <v>151</v>
      </c>
      <c r="AT88" s="21" t="s">
        <v>133</v>
      </c>
      <c r="AU88" s="21" t="s">
        <v>85</v>
      </c>
      <c r="AY88" s="21" t="s">
        <v>130</v>
      </c>
      <c r="BE88" s="182">
        <f>IF(N88="základní",J88,0)</f>
        <v>0</v>
      </c>
      <c r="BF88" s="182">
        <f>IF(N88="snížená",J88,0)</f>
        <v>0</v>
      </c>
      <c r="BG88" s="182">
        <f>IF(N88="zákl. přenesená",J88,0)</f>
        <v>0</v>
      </c>
      <c r="BH88" s="182">
        <f>IF(N88="sníž. přenesená",J88,0)</f>
        <v>0</v>
      </c>
      <c r="BI88" s="182">
        <f>IF(N88="nulová",J88,0)</f>
        <v>0</v>
      </c>
      <c r="BJ88" s="21" t="s">
        <v>83</v>
      </c>
      <c r="BK88" s="182">
        <f>ROUND(I88*H88,2)</f>
        <v>0</v>
      </c>
      <c r="BL88" s="21" t="s">
        <v>151</v>
      </c>
      <c r="BM88" s="21" t="s">
        <v>237</v>
      </c>
    </row>
    <row r="89" spans="2:65" s="1" customFormat="1" ht="48">
      <c r="B89" s="38"/>
      <c r="D89" s="183" t="s">
        <v>140</v>
      </c>
      <c r="F89" s="184" t="s">
        <v>238</v>
      </c>
      <c r="I89" s="185"/>
      <c r="L89" s="38"/>
      <c r="M89" s="186"/>
      <c r="N89" s="39"/>
      <c r="O89" s="39"/>
      <c r="P89" s="39"/>
      <c r="Q89" s="39"/>
      <c r="R89" s="39"/>
      <c r="S89" s="39"/>
      <c r="T89" s="67"/>
      <c r="AT89" s="21" t="s">
        <v>140</v>
      </c>
      <c r="AU89" s="21" t="s">
        <v>85</v>
      </c>
    </row>
    <row r="90" spans="2:65" s="1" customFormat="1" ht="25.5" customHeight="1">
      <c r="B90" s="170"/>
      <c r="C90" s="171" t="s">
        <v>146</v>
      </c>
      <c r="D90" s="171" t="s">
        <v>133</v>
      </c>
      <c r="E90" s="172" t="s">
        <v>239</v>
      </c>
      <c r="F90" s="173" t="s">
        <v>240</v>
      </c>
      <c r="G90" s="174" t="s">
        <v>232</v>
      </c>
      <c r="H90" s="175">
        <v>485.72</v>
      </c>
      <c r="I90" s="176"/>
      <c r="J90" s="177">
        <f>ROUND(I90*H90,2)</f>
        <v>0</v>
      </c>
      <c r="K90" s="173" t="s">
        <v>137</v>
      </c>
      <c r="L90" s="38"/>
      <c r="M90" s="178" t="s">
        <v>5</v>
      </c>
      <c r="N90" s="179" t="s">
        <v>46</v>
      </c>
      <c r="O90" s="39"/>
      <c r="P90" s="180">
        <f>O90*H90</f>
        <v>0</v>
      </c>
      <c r="Q90" s="180">
        <v>0</v>
      </c>
      <c r="R90" s="180">
        <f>Q90*H90</f>
        <v>0</v>
      </c>
      <c r="S90" s="180">
        <v>8.0000000000000004E-4</v>
      </c>
      <c r="T90" s="181">
        <f>S90*H90</f>
        <v>0.38857600000000003</v>
      </c>
      <c r="AR90" s="21" t="s">
        <v>151</v>
      </c>
      <c r="AT90" s="21" t="s">
        <v>133</v>
      </c>
      <c r="AU90" s="21" t="s">
        <v>85</v>
      </c>
      <c r="AY90" s="21" t="s">
        <v>130</v>
      </c>
      <c r="BE90" s="182">
        <f>IF(N90="základní",J90,0)</f>
        <v>0</v>
      </c>
      <c r="BF90" s="182">
        <f>IF(N90="snížená",J90,0)</f>
        <v>0</v>
      </c>
      <c r="BG90" s="182">
        <f>IF(N90="zákl. přenesená",J90,0)</f>
        <v>0</v>
      </c>
      <c r="BH90" s="182">
        <f>IF(N90="sníž. přenesená",J90,0)</f>
        <v>0</v>
      </c>
      <c r="BI90" s="182">
        <f>IF(N90="nulová",J90,0)</f>
        <v>0</v>
      </c>
      <c r="BJ90" s="21" t="s">
        <v>83</v>
      </c>
      <c r="BK90" s="182">
        <f>ROUND(I90*H90,2)</f>
        <v>0</v>
      </c>
      <c r="BL90" s="21" t="s">
        <v>151</v>
      </c>
      <c r="BM90" s="21" t="s">
        <v>241</v>
      </c>
    </row>
    <row r="91" spans="2:65" s="1" customFormat="1" ht="36">
      <c r="B91" s="38"/>
      <c r="D91" s="183" t="s">
        <v>140</v>
      </c>
      <c r="F91" s="184" t="s">
        <v>242</v>
      </c>
      <c r="I91" s="185"/>
      <c r="L91" s="38"/>
      <c r="M91" s="186"/>
      <c r="N91" s="39"/>
      <c r="O91" s="39"/>
      <c r="P91" s="39"/>
      <c r="Q91" s="39"/>
      <c r="R91" s="39"/>
      <c r="S91" s="39"/>
      <c r="T91" s="67"/>
      <c r="AT91" s="21" t="s">
        <v>140</v>
      </c>
      <c r="AU91" s="21" t="s">
        <v>85</v>
      </c>
    </row>
    <row r="92" spans="2:65" s="1" customFormat="1" ht="38.25" customHeight="1">
      <c r="B92" s="170"/>
      <c r="C92" s="171" t="s">
        <v>151</v>
      </c>
      <c r="D92" s="171" t="s">
        <v>133</v>
      </c>
      <c r="E92" s="172" t="s">
        <v>243</v>
      </c>
      <c r="F92" s="173" t="s">
        <v>244</v>
      </c>
      <c r="G92" s="174" t="s">
        <v>245</v>
      </c>
      <c r="H92" s="175">
        <v>113.1</v>
      </c>
      <c r="I92" s="176"/>
      <c r="J92" s="177">
        <f>ROUND(I92*H92,2)</f>
        <v>0</v>
      </c>
      <c r="K92" s="173" t="s">
        <v>137</v>
      </c>
      <c r="L92" s="38"/>
      <c r="M92" s="178" t="s">
        <v>5</v>
      </c>
      <c r="N92" s="179" t="s">
        <v>46</v>
      </c>
      <c r="O92" s="39"/>
      <c r="P92" s="180">
        <f>O92*H92</f>
        <v>0</v>
      </c>
      <c r="Q92" s="180">
        <v>0</v>
      </c>
      <c r="R92" s="180">
        <f>Q92*H92</f>
        <v>0</v>
      </c>
      <c r="S92" s="180">
        <v>0</v>
      </c>
      <c r="T92" s="181">
        <f>S92*H92</f>
        <v>0</v>
      </c>
      <c r="AR92" s="21" t="s">
        <v>151</v>
      </c>
      <c r="AT92" s="21" t="s">
        <v>133</v>
      </c>
      <c r="AU92" s="21" t="s">
        <v>85</v>
      </c>
      <c r="AY92" s="21" t="s">
        <v>130</v>
      </c>
      <c r="BE92" s="182">
        <f>IF(N92="základní",J92,0)</f>
        <v>0</v>
      </c>
      <c r="BF92" s="182">
        <f>IF(N92="snížená",J92,0)</f>
        <v>0</v>
      </c>
      <c r="BG92" s="182">
        <f>IF(N92="zákl. přenesená",J92,0)</f>
        <v>0</v>
      </c>
      <c r="BH92" s="182">
        <f>IF(N92="sníž. přenesená",J92,0)</f>
        <v>0</v>
      </c>
      <c r="BI92" s="182">
        <f>IF(N92="nulová",J92,0)</f>
        <v>0</v>
      </c>
      <c r="BJ92" s="21" t="s">
        <v>83</v>
      </c>
      <c r="BK92" s="182">
        <f>ROUND(I92*H92,2)</f>
        <v>0</v>
      </c>
      <c r="BL92" s="21" t="s">
        <v>151</v>
      </c>
      <c r="BM92" s="21" t="s">
        <v>246</v>
      </c>
    </row>
    <row r="93" spans="2:65" s="1" customFormat="1" ht="120">
      <c r="B93" s="38"/>
      <c r="D93" s="183" t="s">
        <v>140</v>
      </c>
      <c r="F93" s="184" t="s">
        <v>247</v>
      </c>
      <c r="I93" s="185"/>
      <c r="L93" s="38"/>
      <c r="M93" s="186"/>
      <c r="N93" s="39"/>
      <c r="O93" s="39"/>
      <c r="P93" s="39"/>
      <c r="Q93" s="39"/>
      <c r="R93" s="39"/>
      <c r="S93" s="39"/>
      <c r="T93" s="67"/>
      <c r="AT93" s="21" t="s">
        <v>140</v>
      </c>
      <c r="AU93" s="21" t="s">
        <v>85</v>
      </c>
    </row>
    <row r="94" spans="2:65" s="1" customFormat="1" ht="38.25" customHeight="1">
      <c r="B94" s="170"/>
      <c r="C94" s="171" t="s">
        <v>129</v>
      </c>
      <c r="D94" s="171" t="s">
        <v>133</v>
      </c>
      <c r="E94" s="172" t="s">
        <v>248</v>
      </c>
      <c r="F94" s="173" t="s">
        <v>249</v>
      </c>
      <c r="G94" s="174" t="s">
        <v>245</v>
      </c>
      <c r="H94" s="175">
        <v>306.39999999999998</v>
      </c>
      <c r="I94" s="176"/>
      <c r="J94" s="177">
        <f>ROUND(I94*H94,2)</f>
        <v>0</v>
      </c>
      <c r="K94" s="173" t="s">
        <v>137</v>
      </c>
      <c r="L94" s="38"/>
      <c r="M94" s="178" t="s">
        <v>5</v>
      </c>
      <c r="N94" s="179" t="s">
        <v>46</v>
      </c>
      <c r="O94" s="39"/>
      <c r="P94" s="180">
        <f>O94*H94</f>
        <v>0</v>
      </c>
      <c r="Q94" s="180">
        <v>0</v>
      </c>
      <c r="R94" s="180">
        <f>Q94*H94</f>
        <v>0</v>
      </c>
      <c r="S94" s="180">
        <v>0</v>
      </c>
      <c r="T94" s="181">
        <f>S94*H94</f>
        <v>0</v>
      </c>
      <c r="AR94" s="21" t="s">
        <v>151</v>
      </c>
      <c r="AT94" s="21" t="s">
        <v>133</v>
      </c>
      <c r="AU94" s="21" t="s">
        <v>85</v>
      </c>
      <c r="AY94" s="21" t="s">
        <v>130</v>
      </c>
      <c r="BE94" s="182">
        <f>IF(N94="základní",J94,0)</f>
        <v>0</v>
      </c>
      <c r="BF94" s="182">
        <f>IF(N94="snížená",J94,0)</f>
        <v>0</v>
      </c>
      <c r="BG94" s="182">
        <f>IF(N94="zákl. přenesená",J94,0)</f>
        <v>0</v>
      </c>
      <c r="BH94" s="182">
        <f>IF(N94="sníž. přenesená",J94,0)</f>
        <v>0</v>
      </c>
      <c r="BI94" s="182">
        <f>IF(N94="nulová",J94,0)</f>
        <v>0</v>
      </c>
      <c r="BJ94" s="21" t="s">
        <v>83</v>
      </c>
      <c r="BK94" s="182">
        <f>ROUND(I94*H94,2)</f>
        <v>0</v>
      </c>
      <c r="BL94" s="21" t="s">
        <v>151</v>
      </c>
      <c r="BM94" s="21" t="s">
        <v>250</v>
      </c>
    </row>
    <row r="95" spans="2:65" s="1" customFormat="1" ht="84">
      <c r="B95" s="38"/>
      <c r="D95" s="183" t="s">
        <v>140</v>
      </c>
      <c r="F95" s="184" t="s">
        <v>251</v>
      </c>
      <c r="I95" s="185"/>
      <c r="L95" s="38"/>
      <c r="M95" s="186"/>
      <c r="N95" s="39"/>
      <c r="O95" s="39"/>
      <c r="P95" s="39"/>
      <c r="Q95" s="39"/>
      <c r="R95" s="39"/>
      <c r="S95" s="39"/>
      <c r="T95" s="67"/>
      <c r="AT95" s="21" t="s">
        <v>140</v>
      </c>
      <c r="AU95" s="21" t="s">
        <v>85</v>
      </c>
    </row>
    <row r="96" spans="2:65" s="1" customFormat="1" ht="25.5" customHeight="1">
      <c r="B96" s="170"/>
      <c r="C96" s="171" t="s">
        <v>164</v>
      </c>
      <c r="D96" s="171" t="s">
        <v>133</v>
      </c>
      <c r="E96" s="172" t="s">
        <v>252</v>
      </c>
      <c r="F96" s="173" t="s">
        <v>253</v>
      </c>
      <c r="G96" s="174" t="s">
        <v>245</v>
      </c>
      <c r="H96" s="175">
        <v>6</v>
      </c>
      <c r="I96" s="176"/>
      <c r="J96" s="177">
        <f>ROUND(I96*H96,2)</f>
        <v>0</v>
      </c>
      <c r="K96" s="173" t="s">
        <v>137</v>
      </c>
      <c r="L96" s="38"/>
      <c r="M96" s="178" t="s">
        <v>5</v>
      </c>
      <c r="N96" s="179" t="s">
        <v>46</v>
      </c>
      <c r="O96" s="39"/>
      <c r="P96" s="180">
        <f>O96*H96</f>
        <v>0</v>
      </c>
      <c r="Q96" s="180">
        <v>0</v>
      </c>
      <c r="R96" s="180">
        <f>Q96*H96</f>
        <v>0</v>
      </c>
      <c r="S96" s="180">
        <v>0</v>
      </c>
      <c r="T96" s="181">
        <f>S96*H96</f>
        <v>0</v>
      </c>
      <c r="AR96" s="21" t="s">
        <v>151</v>
      </c>
      <c r="AT96" s="21" t="s">
        <v>133</v>
      </c>
      <c r="AU96" s="21" t="s">
        <v>85</v>
      </c>
      <c r="AY96" s="21" t="s">
        <v>130</v>
      </c>
      <c r="BE96" s="182">
        <f>IF(N96="základní",J96,0)</f>
        <v>0</v>
      </c>
      <c r="BF96" s="182">
        <f>IF(N96="snížená",J96,0)</f>
        <v>0</v>
      </c>
      <c r="BG96" s="182">
        <f>IF(N96="zákl. přenesená",J96,0)</f>
        <v>0</v>
      </c>
      <c r="BH96" s="182">
        <f>IF(N96="sníž. přenesená",J96,0)</f>
        <v>0</v>
      </c>
      <c r="BI96" s="182">
        <f>IF(N96="nulová",J96,0)</f>
        <v>0</v>
      </c>
      <c r="BJ96" s="21" t="s">
        <v>83</v>
      </c>
      <c r="BK96" s="182">
        <f>ROUND(I96*H96,2)</f>
        <v>0</v>
      </c>
      <c r="BL96" s="21" t="s">
        <v>151</v>
      </c>
      <c r="BM96" s="21" t="s">
        <v>254</v>
      </c>
    </row>
    <row r="97" spans="2:65" s="1" customFormat="1" ht="24">
      <c r="B97" s="38"/>
      <c r="D97" s="183" t="s">
        <v>140</v>
      </c>
      <c r="F97" s="184" t="s">
        <v>255</v>
      </c>
      <c r="I97" s="185"/>
      <c r="L97" s="38"/>
      <c r="M97" s="186"/>
      <c r="N97" s="39"/>
      <c r="O97" s="39"/>
      <c r="P97" s="39"/>
      <c r="Q97" s="39"/>
      <c r="R97" s="39"/>
      <c r="S97" s="39"/>
      <c r="T97" s="67"/>
      <c r="AT97" s="21" t="s">
        <v>140</v>
      </c>
      <c r="AU97" s="21" t="s">
        <v>85</v>
      </c>
    </row>
    <row r="98" spans="2:65" s="1" customFormat="1" ht="38.25" customHeight="1">
      <c r="B98" s="170"/>
      <c r="C98" s="171" t="s">
        <v>168</v>
      </c>
      <c r="D98" s="171" t="s">
        <v>133</v>
      </c>
      <c r="E98" s="172" t="s">
        <v>256</v>
      </c>
      <c r="F98" s="173" t="s">
        <v>257</v>
      </c>
      <c r="G98" s="174" t="s">
        <v>245</v>
      </c>
      <c r="H98" s="175">
        <v>8.84</v>
      </c>
      <c r="I98" s="176"/>
      <c r="J98" s="177">
        <f>ROUND(I98*H98,2)</f>
        <v>0</v>
      </c>
      <c r="K98" s="173" t="s">
        <v>137</v>
      </c>
      <c r="L98" s="38"/>
      <c r="M98" s="178" t="s">
        <v>5</v>
      </c>
      <c r="N98" s="179" t="s">
        <v>46</v>
      </c>
      <c r="O98" s="39"/>
      <c r="P98" s="180">
        <f>O98*H98</f>
        <v>0</v>
      </c>
      <c r="Q98" s="180">
        <v>0</v>
      </c>
      <c r="R98" s="180">
        <f>Q98*H98</f>
        <v>0</v>
      </c>
      <c r="S98" s="180">
        <v>0</v>
      </c>
      <c r="T98" s="181">
        <f>S98*H98</f>
        <v>0</v>
      </c>
      <c r="AR98" s="21" t="s">
        <v>151</v>
      </c>
      <c r="AT98" s="21" t="s">
        <v>133</v>
      </c>
      <c r="AU98" s="21" t="s">
        <v>85</v>
      </c>
      <c r="AY98" s="21" t="s">
        <v>130</v>
      </c>
      <c r="BE98" s="182">
        <f>IF(N98="základní",J98,0)</f>
        <v>0</v>
      </c>
      <c r="BF98" s="182">
        <f>IF(N98="snížená",J98,0)</f>
        <v>0</v>
      </c>
      <c r="BG98" s="182">
        <f>IF(N98="zákl. přenesená",J98,0)</f>
        <v>0</v>
      </c>
      <c r="BH98" s="182">
        <f>IF(N98="sníž. přenesená",J98,0)</f>
        <v>0</v>
      </c>
      <c r="BI98" s="182">
        <f>IF(N98="nulová",J98,0)</f>
        <v>0</v>
      </c>
      <c r="BJ98" s="21" t="s">
        <v>83</v>
      </c>
      <c r="BK98" s="182">
        <f>ROUND(I98*H98,2)</f>
        <v>0</v>
      </c>
      <c r="BL98" s="21" t="s">
        <v>151</v>
      </c>
      <c r="BM98" s="21" t="s">
        <v>258</v>
      </c>
    </row>
    <row r="99" spans="2:65" s="1" customFormat="1" ht="36">
      <c r="B99" s="38"/>
      <c r="D99" s="183" t="s">
        <v>140</v>
      </c>
      <c r="F99" s="184" t="s">
        <v>259</v>
      </c>
      <c r="I99" s="185"/>
      <c r="L99" s="38"/>
      <c r="M99" s="186"/>
      <c r="N99" s="39"/>
      <c r="O99" s="39"/>
      <c r="P99" s="39"/>
      <c r="Q99" s="39"/>
      <c r="R99" s="39"/>
      <c r="S99" s="39"/>
      <c r="T99" s="67"/>
      <c r="AT99" s="21" t="s">
        <v>140</v>
      </c>
      <c r="AU99" s="21" t="s">
        <v>85</v>
      </c>
    </row>
    <row r="100" spans="2:65" s="1" customFormat="1" ht="38.25" customHeight="1">
      <c r="B100" s="170"/>
      <c r="C100" s="171" t="s">
        <v>174</v>
      </c>
      <c r="D100" s="171" t="s">
        <v>133</v>
      </c>
      <c r="E100" s="172" t="s">
        <v>260</v>
      </c>
      <c r="F100" s="173" t="s">
        <v>261</v>
      </c>
      <c r="G100" s="174" t="s">
        <v>245</v>
      </c>
      <c r="H100" s="175">
        <v>306.39999999999998</v>
      </c>
      <c r="I100" s="176"/>
      <c r="J100" s="177">
        <f>ROUND(I100*H100,2)</f>
        <v>0</v>
      </c>
      <c r="K100" s="173" t="s">
        <v>137</v>
      </c>
      <c r="L100" s="38"/>
      <c r="M100" s="178" t="s">
        <v>5</v>
      </c>
      <c r="N100" s="179" t="s">
        <v>46</v>
      </c>
      <c r="O100" s="39"/>
      <c r="P100" s="180">
        <f>O100*H100</f>
        <v>0</v>
      </c>
      <c r="Q100" s="180">
        <v>0</v>
      </c>
      <c r="R100" s="180">
        <f>Q100*H100</f>
        <v>0</v>
      </c>
      <c r="S100" s="180">
        <v>0</v>
      </c>
      <c r="T100" s="181">
        <f>S100*H100</f>
        <v>0</v>
      </c>
      <c r="AR100" s="21" t="s">
        <v>151</v>
      </c>
      <c r="AT100" s="21" t="s">
        <v>133</v>
      </c>
      <c r="AU100" s="21" t="s">
        <v>85</v>
      </c>
      <c r="AY100" s="21" t="s">
        <v>130</v>
      </c>
      <c r="BE100" s="182">
        <f>IF(N100="základní",J100,0)</f>
        <v>0</v>
      </c>
      <c r="BF100" s="182">
        <f>IF(N100="snížená",J100,0)</f>
        <v>0</v>
      </c>
      <c r="BG100" s="182">
        <f>IF(N100="zákl. přenesená",J100,0)</f>
        <v>0</v>
      </c>
      <c r="BH100" s="182">
        <f>IF(N100="sníž. přenesená",J100,0)</f>
        <v>0</v>
      </c>
      <c r="BI100" s="182">
        <f>IF(N100="nulová",J100,0)</f>
        <v>0</v>
      </c>
      <c r="BJ100" s="21" t="s">
        <v>83</v>
      </c>
      <c r="BK100" s="182">
        <f>ROUND(I100*H100,2)</f>
        <v>0</v>
      </c>
      <c r="BL100" s="21" t="s">
        <v>151</v>
      </c>
      <c r="BM100" s="21" t="s">
        <v>262</v>
      </c>
    </row>
    <row r="101" spans="2:65" s="1" customFormat="1" ht="84">
      <c r="B101" s="38"/>
      <c r="D101" s="183" t="s">
        <v>140</v>
      </c>
      <c r="F101" s="184" t="s">
        <v>263</v>
      </c>
      <c r="I101" s="185"/>
      <c r="L101" s="38"/>
      <c r="M101" s="186"/>
      <c r="N101" s="39"/>
      <c r="O101" s="39"/>
      <c r="P101" s="39"/>
      <c r="Q101" s="39"/>
      <c r="R101" s="39"/>
      <c r="S101" s="39"/>
      <c r="T101" s="67"/>
      <c r="AT101" s="21" t="s">
        <v>140</v>
      </c>
      <c r="AU101" s="21" t="s">
        <v>85</v>
      </c>
    </row>
    <row r="102" spans="2:65" s="1" customFormat="1" ht="51" customHeight="1">
      <c r="B102" s="170"/>
      <c r="C102" s="171" t="s">
        <v>179</v>
      </c>
      <c r="D102" s="171" t="s">
        <v>133</v>
      </c>
      <c r="E102" s="172" t="s">
        <v>264</v>
      </c>
      <c r="F102" s="173" t="s">
        <v>265</v>
      </c>
      <c r="G102" s="174" t="s">
        <v>245</v>
      </c>
      <c r="H102" s="175">
        <v>190.96</v>
      </c>
      <c r="I102" s="176"/>
      <c r="J102" s="177">
        <f>ROUND(I102*H102,2)</f>
        <v>0</v>
      </c>
      <c r="K102" s="173" t="s">
        <v>137</v>
      </c>
      <c r="L102" s="38"/>
      <c r="M102" s="178" t="s">
        <v>5</v>
      </c>
      <c r="N102" s="179" t="s">
        <v>46</v>
      </c>
      <c r="O102" s="39"/>
      <c r="P102" s="180">
        <f>O102*H102</f>
        <v>0</v>
      </c>
      <c r="Q102" s="180">
        <v>0</v>
      </c>
      <c r="R102" s="180">
        <f>Q102*H102</f>
        <v>0</v>
      </c>
      <c r="S102" s="180">
        <v>0</v>
      </c>
      <c r="T102" s="181">
        <f>S102*H102</f>
        <v>0</v>
      </c>
      <c r="AR102" s="21" t="s">
        <v>151</v>
      </c>
      <c r="AT102" s="21" t="s">
        <v>133</v>
      </c>
      <c r="AU102" s="21" t="s">
        <v>85</v>
      </c>
      <c r="AY102" s="21" t="s">
        <v>130</v>
      </c>
      <c r="BE102" s="182">
        <f>IF(N102="základní",J102,0)</f>
        <v>0</v>
      </c>
      <c r="BF102" s="182">
        <f>IF(N102="snížená",J102,0)</f>
        <v>0</v>
      </c>
      <c r="BG102" s="182">
        <f>IF(N102="zákl. přenesená",J102,0)</f>
        <v>0</v>
      </c>
      <c r="BH102" s="182">
        <f>IF(N102="sníž. přenesená",J102,0)</f>
        <v>0</v>
      </c>
      <c r="BI102" s="182">
        <f>IF(N102="nulová",J102,0)</f>
        <v>0</v>
      </c>
      <c r="BJ102" s="21" t="s">
        <v>83</v>
      </c>
      <c r="BK102" s="182">
        <f>ROUND(I102*H102,2)</f>
        <v>0</v>
      </c>
      <c r="BL102" s="21" t="s">
        <v>151</v>
      </c>
      <c r="BM102" s="21" t="s">
        <v>266</v>
      </c>
    </row>
    <row r="103" spans="2:65" s="1" customFormat="1" ht="16.5" customHeight="1">
      <c r="B103" s="170"/>
      <c r="C103" s="190" t="s">
        <v>186</v>
      </c>
      <c r="D103" s="190" t="s">
        <v>267</v>
      </c>
      <c r="E103" s="191" t="s">
        <v>268</v>
      </c>
      <c r="F103" s="192" t="s">
        <v>269</v>
      </c>
      <c r="G103" s="193" t="s">
        <v>245</v>
      </c>
      <c r="H103" s="194">
        <v>190.96</v>
      </c>
      <c r="I103" s="195"/>
      <c r="J103" s="196">
        <f>ROUND(I103*H103,2)</f>
        <v>0</v>
      </c>
      <c r="K103" s="192" t="s">
        <v>188</v>
      </c>
      <c r="L103" s="197"/>
      <c r="M103" s="198" t="s">
        <v>5</v>
      </c>
      <c r="N103" s="199" t="s">
        <v>46</v>
      </c>
      <c r="O103" s="39"/>
      <c r="P103" s="180">
        <f>O103*H103</f>
        <v>0</v>
      </c>
      <c r="Q103" s="180">
        <v>2</v>
      </c>
      <c r="R103" s="180">
        <f>Q103*H103</f>
        <v>381.92</v>
      </c>
      <c r="S103" s="180">
        <v>0</v>
      </c>
      <c r="T103" s="181">
        <f>S103*H103</f>
        <v>0</v>
      </c>
      <c r="AR103" s="21" t="s">
        <v>174</v>
      </c>
      <c r="AT103" s="21" t="s">
        <v>267</v>
      </c>
      <c r="AU103" s="21" t="s">
        <v>85</v>
      </c>
      <c r="AY103" s="21" t="s">
        <v>130</v>
      </c>
      <c r="BE103" s="182">
        <f>IF(N103="základní",J103,0)</f>
        <v>0</v>
      </c>
      <c r="BF103" s="182">
        <f>IF(N103="snížená",J103,0)</f>
        <v>0</v>
      </c>
      <c r="BG103" s="182">
        <f>IF(N103="zákl. přenesená",J103,0)</f>
        <v>0</v>
      </c>
      <c r="BH103" s="182">
        <f>IF(N103="sníž. přenesená",J103,0)</f>
        <v>0</v>
      </c>
      <c r="BI103" s="182">
        <f>IF(N103="nulová",J103,0)</f>
        <v>0</v>
      </c>
      <c r="BJ103" s="21" t="s">
        <v>83</v>
      </c>
      <c r="BK103" s="182">
        <f>ROUND(I103*H103,2)</f>
        <v>0</v>
      </c>
      <c r="BL103" s="21" t="s">
        <v>151</v>
      </c>
      <c r="BM103" s="21" t="s">
        <v>270</v>
      </c>
    </row>
    <row r="104" spans="2:65" s="1" customFormat="1" ht="24">
      <c r="B104" s="38"/>
      <c r="D104" s="183" t="s">
        <v>140</v>
      </c>
      <c r="F104" s="184" t="s">
        <v>271</v>
      </c>
      <c r="I104" s="185"/>
      <c r="L104" s="38"/>
      <c r="M104" s="186"/>
      <c r="N104" s="39"/>
      <c r="O104" s="39"/>
      <c r="P104" s="39"/>
      <c r="Q104" s="39"/>
      <c r="R104" s="39"/>
      <c r="S104" s="39"/>
      <c r="T104" s="67"/>
      <c r="AT104" s="21" t="s">
        <v>140</v>
      </c>
      <c r="AU104" s="21" t="s">
        <v>85</v>
      </c>
    </row>
    <row r="105" spans="2:65" s="1" customFormat="1" ht="38.25" customHeight="1">
      <c r="B105" s="170"/>
      <c r="C105" s="171" t="s">
        <v>191</v>
      </c>
      <c r="D105" s="171" t="s">
        <v>133</v>
      </c>
      <c r="E105" s="172" t="s">
        <v>272</v>
      </c>
      <c r="F105" s="173" t="s">
        <v>273</v>
      </c>
      <c r="G105" s="174" t="s">
        <v>245</v>
      </c>
      <c r="H105" s="175">
        <v>6</v>
      </c>
      <c r="I105" s="176"/>
      <c r="J105" s="177">
        <f>ROUND(I105*H105,2)</f>
        <v>0</v>
      </c>
      <c r="K105" s="173" t="s">
        <v>137</v>
      </c>
      <c r="L105" s="38"/>
      <c r="M105" s="178" t="s">
        <v>5</v>
      </c>
      <c r="N105" s="179" t="s">
        <v>46</v>
      </c>
      <c r="O105" s="39"/>
      <c r="P105" s="180">
        <f>O105*H105</f>
        <v>0</v>
      </c>
      <c r="Q105" s="180">
        <v>0</v>
      </c>
      <c r="R105" s="180">
        <f>Q105*H105</f>
        <v>0</v>
      </c>
      <c r="S105" s="180">
        <v>0</v>
      </c>
      <c r="T105" s="181">
        <f>S105*H105</f>
        <v>0</v>
      </c>
      <c r="AR105" s="21" t="s">
        <v>151</v>
      </c>
      <c r="AT105" s="21" t="s">
        <v>133</v>
      </c>
      <c r="AU105" s="21" t="s">
        <v>85</v>
      </c>
      <c r="AY105" s="21" t="s">
        <v>130</v>
      </c>
      <c r="BE105" s="182">
        <f>IF(N105="základní",J105,0)</f>
        <v>0</v>
      </c>
      <c r="BF105" s="182">
        <f>IF(N105="snížená",J105,0)</f>
        <v>0</v>
      </c>
      <c r="BG105" s="182">
        <f>IF(N105="zákl. přenesená",J105,0)</f>
        <v>0</v>
      </c>
      <c r="BH105" s="182">
        <f>IF(N105="sníž. přenesená",J105,0)</f>
        <v>0</v>
      </c>
      <c r="BI105" s="182">
        <f>IF(N105="nulová",J105,0)</f>
        <v>0</v>
      </c>
      <c r="BJ105" s="21" t="s">
        <v>83</v>
      </c>
      <c r="BK105" s="182">
        <f>ROUND(I105*H105,2)</f>
        <v>0</v>
      </c>
      <c r="BL105" s="21" t="s">
        <v>151</v>
      </c>
      <c r="BM105" s="21" t="s">
        <v>274</v>
      </c>
    </row>
    <row r="106" spans="2:65" s="1" customFormat="1" ht="36">
      <c r="B106" s="38"/>
      <c r="D106" s="183" t="s">
        <v>140</v>
      </c>
      <c r="F106" s="184" t="s">
        <v>275</v>
      </c>
      <c r="I106" s="185"/>
      <c r="L106" s="38"/>
      <c r="M106" s="186"/>
      <c r="N106" s="39"/>
      <c r="O106" s="39"/>
      <c r="P106" s="39"/>
      <c r="Q106" s="39"/>
      <c r="R106" s="39"/>
      <c r="S106" s="39"/>
      <c r="T106" s="67"/>
      <c r="AT106" s="21" t="s">
        <v>140</v>
      </c>
      <c r="AU106" s="21" t="s">
        <v>85</v>
      </c>
    </row>
    <row r="107" spans="2:65" s="1" customFormat="1" ht="25.5" customHeight="1">
      <c r="B107" s="170"/>
      <c r="C107" s="171" t="s">
        <v>196</v>
      </c>
      <c r="D107" s="171" t="s">
        <v>133</v>
      </c>
      <c r="E107" s="172" t="s">
        <v>276</v>
      </c>
      <c r="F107" s="173" t="s">
        <v>277</v>
      </c>
      <c r="G107" s="174" t="s">
        <v>278</v>
      </c>
      <c r="H107" s="175">
        <v>612.79999999999995</v>
      </c>
      <c r="I107" s="176"/>
      <c r="J107" s="177">
        <f>ROUND(I107*H107,2)</f>
        <v>0</v>
      </c>
      <c r="K107" s="173" t="s">
        <v>137</v>
      </c>
      <c r="L107" s="38"/>
      <c r="M107" s="178" t="s">
        <v>5</v>
      </c>
      <c r="N107" s="179" t="s">
        <v>46</v>
      </c>
      <c r="O107" s="39"/>
      <c r="P107" s="180">
        <f>O107*H107</f>
        <v>0</v>
      </c>
      <c r="Q107" s="180">
        <v>0</v>
      </c>
      <c r="R107" s="180">
        <f>Q107*H107</f>
        <v>0</v>
      </c>
      <c r="S107" s="180">
        <v>0</v>
      </c>
      <c r="T107" s="181">
        <f>S107*H107</f>
        <v>0</v>
      </c>
      <c r="AR107" s="21" t="s">
        <v>151</v>
      </c>
      <c r="AT107" s="21" t="s">
        <v>133</v>
      </c>
      <c r="AU107" s="21" t="s">
        <v>85</v>
      </c>
      <c r="AY107" s="21" t="s">
        <v>130</v>
      </c>
      <c r="BE107" s="182">
        <f>IF(N107="základní",J107,0)</f>
        <v>0</v>
      </c>
      <c r="BF107" s="182">
        <f>IF(N107="snížená",J107,0)</f>
        <v>0</v>
      </c>
      <c r="BG107" s="182">
        <f>IF(N107="zákl. přenesená",J107,0)</f>
        <v>0</v>
      </c>
      <c r="BH107" s="182">
        <f>IF(N107="sníž. přenesená",J107,0)</f>
        <v>0</v>
      </c>
      <c r="BI107" s="182">
        <f>IF(N107="nulová",J107,0)</f>
        <v>0</v>
      </c>
      <c r="BJ107" s="21" t="s">
        <v>83</v>
      </c>
      <c r="BK107" s="182">
        <f>ROUND(I107*H107,2)</f>
        <v>0</v>
      </c>
      <c r="BL107" s="21" t="s">
        <v>151</v>
      </c>
      <c r="BM107" s="21" t="s">
        <v>279</v>
      </c>
    </row>
    <row r="108" spans="2:65" s="1" customFormat="1" ht="24">
      <c r="B108" s="38"/>
      <c r="D108" s="183" t="s">
        <v>140</v>
      </c>
      <c r="F108" s="184" t="s">
        <v>280</v>
      </c>
      <c r="I108" s="185"/>
      <c r="L108" s="38"/>
      <c r="M108" s="186"/>
      <c r="N108" s="39"/>
      <c r="O108" s="39"/>
      <c r="P108" s="39"/>
      <c r="Q108" s="39"/>
      <c r="R108" s="39"/>
      <c r="S108" s="39"/>
      <c r="T108" s="67"/>
      <c r="AT108" s="21" t="s">
        <v>140</v>
      </c>
      <c r="AU108" s="21" t="s">
        <v>85</v>
      </c>
    </row>
    <row r="109" spans="2:65" s="1" customFormat="1" ht="38.25" customHeight="1">
      <c r="B109" s="170"/>
      <c r="C109" s="171" t="s">
        <v>201</v>
      </c>
      <c r="D109" s="171" t="s">
        <v>133</v>
      </c>
      <c r="E109" s="172" t="s">
        <v>281</v>
      </c>
      <c r="F109" s="173" t="s">
        <v>282</v>
      </c>
      <c r="G109" s="174" t="s">
        <v>232</v>
      </c>
      <c r="H109" s="175">
        <v>338.04</v>
      </c>
      <c r="I109" s="176"/>
      <c r="J109" s="177">
        <f>ROUND(I109*H109,2)</f>
        <v>0</v>
      </c>
      <c r="K109" s="173" t="s">
        <v>137</v>
      </c>
      <c r="L109" s="38"/>
      <c r="M109" s="178" t="s">
        <v>5</v>
      </c>
      <c r="N109" s="179" t="s">
        <v>46</v>
      </c>
      <c r="O109" s="39"/>
      <c r="P109" s="180">
        <f>O109*H109</f>
        <v>0</v>
      </c>
      <c r="Q109" s="180">
        <v>0</v>
      </c>
      <c r="R109" s="180">
        <f>Q109*H109</f>
        <v>0</v>
      </c>
      <c r="S109" s="180">
        <v>0</v>
      </c>
      <c r="T109" s="181">
        <f>S109*H109</f>
        <v>0</v>
      </c>
      <c r="AR109" s="21" t="s">
        <v>151</v>
      </c>
      <c r="AT109" s="21" t="s">
        <v>133</v>
      </c>
      <c r="AU109" s="21" t="s">
        <v>85</v>
      </c>
      <c r="AY109" s="21" t="s">
        <v>130</v>
      </c>
      <c r="BE109" s="182">
        <f>IF(N109="základní",J109,0)</f>
        <v>0</v>
      </c>
      <c r="BF109" s="182">
        <f>IF(N109="snížená",J109,0)</f>
        <v>0</v>
      </c>
      <c r="BG109" s="182">
        <f>IF(N109="zákl. přenesená",J109,0)</f>
        <v>0</v>
      </c>
      <c r="BH109" s="182">
        <f>IF(N109="sníž. přenesená",J109,0)</f>
        <v>0</v>
      </c>
      <c r="BI109" s="182">
        <f>IF(N109="nulová",J109,0)</f>
        <v>0</v>
      </c>
      <c r="BJ109" s="21" t="s">
        <v>83</v>
      </c>
      <c r="BK109" s="182">
        <f>ROUND(I109*H109,2)</f>
        <v>0</v>
      </c>
      <c r="BL109" s="21" t="s">
        <v>151</v>
      </c>
      <c r="BM109" s="21" t="s">
        <v>283</v>
      </c>
    </row>
    <row r="110" spans="2:65" s="1" customFormat="1" ht="36">
      <c r="B110" s="38"/>
      <c r="D110" s="183" t="s">
        <v>140</v>
      </c>
      <c r="F110" s="184" t="s">
        <v>284</v>
      </c>
      <c r="I110" s="185"/>
      <c r="L110" s="38"/>
      <c r="M110" s="186"/>
      <c r="N110" s="39"/>
      <c r="O110" s="39"/>
      <c r="P110" s="39"/>
      <c r="Q110" s="39"/>
      <c r="R110" s="39"/>
      <c r="S110" s="39"/>
      <c r="T110" s="67"/>
      <c r="AT110" s="21" t="s">
        <v>140</v>
      </c>
      <c r="AU110" s="21" t="s">
        <v>85</v>
      </c>
    </row>
    <row r="111" spans="2:65" s="1" customFormat="1" ht="25.5" customHeight="1">
      <c r="B111" s="170"/>
      <c r="C111" s="171" t="s">
        <v>208</v>
      </c>
      <c r="D111" s="171" t="s">
        <v>133</v>
      </c>
      <c r="E111" s="172" t="s">
        <v>285</v>
      </c>
      <c r="F111" s="173" t="s">
        <v>286</v>
      </c>
      <c r="G111" s="174" t="s">
        <v>232</v>
      </c>
      <c r="H111" s="175">
        <v>565.48</v>
      </c>
      <c r="I111" s="176"/>
      <c r="J111" s="177">
        <f>ROUND(I111*H111,2)</f>
        <v>0</v>
      </c>
      <c r="K111" s="173" t="s">
        <v>137</v>
      </c>
      <c r="L111" s="38"/>
      <c r="M111" s="178" t="s">
        <v>5</v>
      </c>
      <c r="N111" s="179" t="s">
        <v>46</v>
      </c>
      <c r="O111" s="39"/>
      <c r="P111" s="180">
        <f>O111*H111</f>
        <v>0</v>
      </c>
      <c r="Q111" s="180">
        <v>0</v>
      </c>
      <c r="R111" s="180">
        <f>Q111*H111</f>
        <v>0</v>
      </c>
      <c r="S111" s="180">
        <v>0</v>
      </c>
      <c r="T111" s="181">
        <f>S111*H111</f>
        <v>0</v>
      </c>
      <c r="AR111" s="21" t="s">
        <v>151</v>
      </c>
      <c r="AT111" s="21" t="s">
        <v>133</v>
      </c>
      <c r="AU111" s="21" t="s">
        <v>85</v>
      </c>
      <c r="AY111" s="21" t="s">
        <v>130</v>
      </c>
      <c r="BE111" s="182">
        <f>IF(N111="základní",J111,0)</f>
        <v>0</v>
      </c>
      <c r="BF111" s="182">
        <f>IF(N111="snížená",J111,0)</f>
        <v>0</v>
      </c>
      <c r="BG111" s="182">
        <f>IF(N111="zákl. přenesená",J111,0)</f>
        <v>0</v>
      </c>
      <c r="BH111" s="182">
        <f>IF(N111="sníž. přenesená",J111,0)</f>
        <v>0</v>
      </c>
      <c r="BI111" s="182">
        <f>IF(N111="nulová",J111,0)</f>
        <v>0</v>
      </c>
      <c r="BJ111" s="21" t="s">
        <v>83</v>
      </c>
      <c r="BK111" s="182">
        <f>ROUND(I111*H111,2)</f>
        <v>0</v>
      </c>
      <c r="BL111" s="21" t="s">
        <v>151</v>
      </c>
      <c r="BM111" s="21" t="s">
        <v>287</v>
      </c>
    </row>
    <row r="112" spans="2:65" s="1" customFormat="1" ht="84">
      <c r="B112" s="38"/>
      <c r="D112" s="183" t="s">
        <v>140</v>
      </c>
      <c r="F112" s="184" t="s">
        <v>288</v>
      </c>
      <c r="I112" s="185"/>
      <c r="L112" s="38"/>
      <c r="M112" s="186"/>
      <c r="N112" s="39"/>
      <c r="O112" s="39"/>
      <c r="P112" s="39"/>
      <c r="Q112" s="39"/>
      <c r="R112" s="39"/>
      <c r="S112" s="39"/>
      <c r="T112" s="67"/>
      <c r="AT112" s="21" t="s">
        <v>140</v>
      </c>
      <c r="AU112" s="21" t="s">
        <v>85</v>
      </c>
    </row>
    <row r="113" spans="2:65" s="1" customFormat="1" ht="25.5" customHeight="1">
      <c r="B113" s="170"/>
      <c r="C113" s="171" t="s">
        <v>11</v>
      </c>
      <c r="D113" s="171" t="s">
        <v>133</v>
      </c>
      <c r="E113" s="172" t="s">
        <v>289</v>
      </c>
      <c r="F113" s="173" t="s">
        <v>290</v>
      </c>
      <c r="G113" s="174" t="s">
        <v>232</v>
      </c>
      <c r="H113" s="175">
        <v>261.64</v>
      </c>
      <c r="I113" s="176"/>
      <c r="J113" s="177">
        <f>ROUND(I113*H113,2)</f>
        <v>0</v>
      </c>
      <c r="K113" s="173" t="s">
        <v>137</v>
      </c>
      <c r="L113" s="38"/>
      <c r="M113" s="178" t="s">
        <v>5</v>
      </c>
      <c r="N113" s="179" t="s">
        <v>46</v>
      </c>
      <c r="O113" s="39"/>
      <c r="P113" s="180">
        <f>O113*H113</f>
        <v>0</v>
      </c>
      <c r="Q113" s="180">
        <v>0</v>
      </c>
      <c r="R113" s="180">
        <f>Q113*H113</f>
        <v>0</v>
      </c>
      <c r="S113" s="180">
        <v>0</v>
      </c>
      <c r="T113" s="181">
        <f>S113*H113</f>
        <v>0</v>
      </c>
      <c r="AR113" s="21" t="s">
        <v>151</v>
      </c>
      <c r="AT113" s="21" t="s">
        <v>133</v>
      </c>
      <c r="AU113" s="21" t="s">
        <v>85</v>
      </c>
      <c r="AY113" s="21" t="s">
        <v>130</v>
      </c>
      <c r="BE113" s="182">
        <f>IF(N113="základní",J113,0)</f>
        <v>0</v>
      </c>
      <c r="BF113" s="182">
        <f>IF(N113="snížená",J113,0)</f>
        <v>0</v>
      </c>
      <c r="BG113" s="182">
        <f>IF(N113="zákl. přenesená",J113,0)</f>
        <v>0</v>
      </c>
      <c r="BH113" s="182">
        <f>IF(N113="sníž. přenesená",J113,0)</f>
        <v>0</v>
      </c>
      <c r="BI113" s="182">
        <f>IF(N113="nulová",J113,0)</f>
        <v>0</v>
      </c>
      <c r="BJ113" s="21" t="s">
        <v>83</v>
      </c>
      <c r="BK113" s="182">
        <f>ROUND(I113*H113,2)</f>
        <v>0</v>
      </c>
      <c r="BL113" s="21" t="s">
        <v>151</v>
      </c>
      <c r="BM113" s="21" t="s">
        <v>291</v>
      </c>
    </row>
    <row r="114" spans="2:65" s="1" customFormat="1" ht="36">
      <c r="B114" s="38"/>
      <c r="D114" s="183" t="s">
        <v>140</v>
      </c>
      <c r="F114" s="184" t="s">
        <v>292</v>
      </c>
      <c r="I114" s="185"/>
      <c r="L114" s="38"/>
      <c r="M114" s="186"/>
      <c r="N114" s="39"/>
      <c r="O114" s="39"/>
      <c r="P114" s="39"/>
      <c r="Q114" s="39"/>
      <c r="R114" s="39"/>
      <c r="S114" s="39"/>
      <c r="T114" s="67"/>
      <c r="AT114" s="21" t="s">
        <v>140</v>
      </c>
      <c r="AU114" s="21" t="s">
        <v>85</v>
      </c>
    </row>
    <row r="115" spans="2:65" s="1" customFormat="1" ht="16.5" customHeight="1">
      <c r="B115" s="170"/>
      <c r="C115" s="190" t="s">
        <v>293</v>
      </c>
      <c r="D115" s="190" t="s">
        <v>267</v>
      </c>
      <c r="E115" s="191" t="s">
        <v>294</v>
      </c>
      <c r="F115" s="192" t="s">
        <v>295</v>
      </c>
      <c r="G115" s="193" t="s">
        <v>296</v>
      </c>
      <c r="H115" s="194">
        <v>6</v>
      </c>
      <c r="I115" s="195"/>
      <c r="J115" s="196">
        <f>ROUND(I115*H115,2)</f>
        <v>0</v>
      </c>
      <c r="K115" s="192" t="s">
        <v>137</v>
      </c>
      <c r="L115" s="197"/>
      <c r="M115" s="198" t="s">
        <v>5</v>
      </c>
      <c r="N115" s="199" t="s">
        <v>46</v>
      </c>
      <c r="O115" s="39"/>
      <c r="P115" s="180">
        <f>O115*H115</f>
        <v>0</v>
      </c>
      <c r="Q115" s="180">
        <v>1E-3</v>
      </c>
      <c r="R115" s="180">
        <f>Q115*H115</f>
        <v>6.0000000000000001E-3</v>
      </c>
      <c r="S115" s="180">
        <v>0</v>
      </c>
      <c r="T115" s="181">
        <f>S115*H115</f>
        <v>0</v>
      </c>
      <c r="AR115" s="21" t="s">
        <v>174</v>
      </c>
      <c r="AT115" s="21" t="s">
        <v>267</v>
      </c>
      <c r="AU115" s="21" t="s">
        <v>85</v>
      </c>
      <c r="AY115" s="21" t="s">
        <v>130</v>
      </c>
      <c r="BE115" s="182">
        <f>IF(N115="základní",J115,0)</f>
        <v>0</v>
      </c>
      <c r="BF115" s="182">
        <f>IF(N115="snížená",J115,0)</f>
        <v>0</v>
      </c>
      <c r="BG115" s="182">
        <f>IF(N115="zákl. přenesená",J115,0)</f>
        <v>0</v>
      </c>
      <c r="BH115" s="182">
        <f>IF(N115="sníž. přenesená",J115,0)</f>
        <v>0</v>
      </c>
      <c r="BI115" s="182">
        <f>IF(N115="nulová",J115,0)</f>
        <v>0</v>
      </c>
      <c r="BJ115" s="21" t="s">
        <v>83</v>
      </c>
      <c r="BK115" s="182">
        <f>ROUND(I115*H115,2)</f>
        <v>0</v>
      </c>
      <c r="BL115" s="21" t="s">
        <v>151</v>
      </c>
      <c r="BM115" s="21" t="s">
        <v>297</v>
      </c>
    </row>
    <row r="116" spans="2:65" s="11" customFormat="1" ht="12">
      <c r="B116" s="200"/>
      <c r="D116" s="183" t="s">
        <v>298</v>
      </c>
      <c r="F116" s="201" t="s">
        <v>299</v>
      </c>
      <c r="H116" s="202">
        <v>6</v>
      </c>
      <c r="I116" s="203"/>
      <c r="L116" s="200"/>
      <c r="M116" s="204"/>
      <c r="N116" s="205"/>
      <c r="O116" s="205"/>
      <c r="P116" s="205"/>
      <c r="Q116" s="205"/>
      <c r="R116" s="205"/>
      <c r="S116" s="205"/>
      <c r="T116" s="206"/>
      <c r="AT116" s="207" t="s">
        <v>298</v>
      </c>
      <c r="AU116" s="207" t="s">
        <v>85</v>
      </c>
      <c r="AV116" s="11" t="s">
        <v>85</v>
      </c>
      <c r="AW116" s="11" t="s">
        <v>6</v>
      </c>
      <c r="AX116" s="11" t="s">
        <v>83</v>
      </c>
      <c r="AY116" s="207" t="s">
        <v>130</v>
      </c>
    </row>
    <row r="117" spans="2:65" s="10" customFormat="1" ht="29.85" customHeight="1">
      <c r="B117" s="157"/>
      <c r="D117" s="158" t="s">
        <v>74</v>
      </c>
      <c r="E117" s="168" t="s">
        <v>146</v>
      </c>
      <c r="F117" s="168" t="s">
        <v>300</v>
      </c>
      <c r="I117" s="160"/>
      <c r="J117" s="169">
        <f>BK117</f>
        <v>0</v>
      </c>
      <c r="L117" s="157"/>
      <c r="M117" s="162"/>
      <c r="N117" s="163"/>
      <c r="O117" s="163"/>
      <c r="P117" s="164">
        <f>SUM(P118:P121)</f>
        <v>0</v>
      </c>
      <c r="Q117" s="163"/>
      <c r="R117" s="164">
        <f>SUM(R118:R121)</f>
        <v>0.31451400000000002</v>
      </c>
      <c r="S117" s="163"/>
      <c r="T117" s="165">
        <f>SUM(T118:T121)</f>
        <v>0</v>
      </c>
      <c r="AR117" s="158" t="s">
        <v>83</v>
      </c>
      <c r="AT117" s="166" t="s">
        <v>74</v>
      </c>
      <c r="AU117" s="166" t="s">
        <v>83</v>
      </c>
      <c r="AY117" s="158" t="s">
        <v>130</v>
      </c>
      <c r="BK117" s="167">
        <f>SUM(BK118:BK121)</f>
        <v>0</v>
      </c>
    </row>
    <row r="118" spans="2:65" s="1" customFormat="1" ht="25.5" customHeight="1">
      <c r="B118" s="170"/>
      <c r="C118" s="171" t="s">
        <v>301</v>
      </c>
      <c r="D118" s="171" t="s">
        <v>133</v>
      </c>
      <c r="E118" s="172" t="s">
        <v>302</v>
      </c>
      <c r="F118" s="173" t="s">
        <v>303</v>
      </c>
      <c r="G118" s="174" t="s">
        <v>278</v>
      </c>
      <c r="H118" s="175">
        <v>0.3</v>
      </c>
      <c r="I118" s="176"/>
      <c r="J118" s="177">
        <f>ROUND(I118*H118,2)</f>
        <v>0</v>
      </c>
      <c r="K118" s="173" t="s">
        <v>137</v>
      </c>
      <c r="L118" s="38"/>
      <c r="M118" s="178" t="s">
        <v>5</v>
      </c>
      <c r="N118" s="179" t="s">
        <v>46</v>
      </c>
      <c r="O118" s="39"/>
      <c r="P118" s="180">
        <f>O118*H118</f>
        <v>0</v>
      </c>
      <c r="Q118" s="180">
        <v>1.0483800000000001</v>
      </c>
      <c r="R118" s="180">
        <f>Q118*H118</f>
        <v>0.31451400000000002</v>
      </c>
      <c r="S118" s="180">
        <v>0</v>
      </c>
      <c r="T118" s="181">
        <f>S118*H118</f>
        <v>0</v>
      </c>
      <c r="AR118" s="21" t="s">
        <v>151</v>
      </c>
      <c r="AT118" s="21" t="s">
        <v>133</v>
      </c>
      <c r="AU118" s="21" t="s">
        <v>85</v>
      </c>
      <c r="AY118" s="21" t="s">
        <v>130</v>
      </c>
      <c r="BE118" s="182">
        <f>IF(N118="základní",J118,0)</f>
        <v>0</v>
      </c>
      <c r="BF118" s="182">
        <f>IF(N118="snížená",J118,0)</f>
        <v>0</v>
      </c>
      <c r="BG118" s="182">
        <f>IF(N118="zákl. přenesená",J118,0)</f>
        <v>0</v>
      </c>
      <c r="BH118" s="182">
        <f>IF(N118="sníž. přenesená",J118,0)</f>
        <v>0</v>
      </c>
      <c r="BI118" s="182">
        <f>IF(N118="nulová",J118,0)</f>
        <v>0</v>
      </c>
      <c r="BJ118" s="21" t="s">
        <v>83</v>
      </c>
      <c r="BK118" s="182">
        <f>ROUND(I118*H118,2)</f>
        <v>0</v>
      </c>
      <c r="BL118" s="21" t="s">
        <v>151</v>
      </c>
      <c r="BM118" s="21" t="s">
        <v>304</v>
      </c>
    </row>
    <row r="119" spans="2:65" s="1" customFormat="1" ht="24">
      <c r="B119" s="38"/>
      <c r="D119" s="183" t="s">
        <v>140</v>
      </c>
      <c r="F119" s="184" t="s">
        <v>305</v>
      </c>
      <c r="I119" s="185"/>
      <c r="L119" s="38"/>
      <c r="M119" s="186"/>
      <c r="N119" s="39"/>
      <c r="O119" s="39"/>
      <c r="P119" s="39"/>
      <c r="Q119" s="39"/>
      <c r="R119" s="39"/>
      <c r="S119" s="39"/>
      <c r="T119" s="67"/>
      <c r="AT119" s="21" t="s">
        <v>140</v>
      </c>
      <c r="AU119" s="21" t="s">
        <v>85</v>
      </c>
    </row>
    <row r="120" spans="2:65" s="1" customFormat="1" ht="25.5" customHeight="1">
      <c r="B120" s="170"/>
      <c r="C120" s="171" t="s">
        <v>306</v>
      </c>
      <c r="D120" s="171" t="s">
        <v>133</v>
      </c>
      <c r="E120" s="172" t="s">
        <v>307</v>
      </c>
      <c r="F120" s="173" t="s">
        <v>308</v>
      </c>
      <c r="G120" s="174" t="s">
        <v>245</v>
      </c>
      <c r="H120" s="175">
        <v>5.5</v>
      </c>
      <c r="I120" s="176"/>
      <c r="J120" s="177">
        <f>ROUND(I120*H120,2)</f>
        <v>0</v>
      </c>
      <c r="K120" s="173" t="s">
        <v>137</v>
      </c>
      <c r="L120" s="38"/>
      <c r="M120" s="178" t="s">
        <v>5</v>
      </c>
      <c r="N120" s="179" t="s">
        <v>46</v>
      </c>
      <c r="O120" s="39"/>
      <c r="P120" s="180">
        <f>O120*H120</f>
        <v>0</v>
      </c>
      <c r="Q120" s="180">
        <v>0</v>
      </c>
      <c r="R120" s="180">
        <f>Q120*H120</f>
        <v>0</v>
      </c>
      <c r="S120" s="180">
        <v>0</v>
      </c>
      <c r="T120" s="181">
        <f>S120*H120</f>
        <v>0</v>
      </c>
      <c r="AR120" s="21" t="s">
        <v>151</v>
      </c>
      <c r="AT120" s="21" t="s">
        <v>133</v>
      </c>
      <c r="AU120" s="21" t="s">
        <v>85</v>
      </c>
      <c r="AY120" s="21" t="s">
        <v>130</v>
      </c>
      <c r="BE120" s="182">
        <f>IF(N120="základní",J120,0)</f>
        <v>0</v>
      </c>
      <c r="BF120" s="182">
        <f>IF(N120="snížená",J120,0)</f>
        <v>0</v>
      </c>
      <c r="BG120" s="182">
        <f>IF(N120="zákl. přenesená",J120,0)</f>
        <v>0</v>
      </c>
      <c r="BH120" s="182">
        <f>IF(N120="sníž. přenesená",J120,0)</f>
        <v>0</v>
      </c>
      <c r="BI120" s="182">
        <f>IF(N120="nulová",J120,0)</f>
        <v>0</v>
      </c>
      <c r="BJ120" s="21" t="s">
        <v>83</v>
      </c>
      <c r="BK120" s="182">
        <f>ROUND(I120*H120,2)</f>
        <v>0</v>
      </c>
      <c r="BL120" s="21" t="s">
        <v>151</v>
      </c>
      <c r="BM120" s="21" t="s">
        <v>309</v>
      </c>
    </row>
    <row r="121" spans="2:65" s="1" customFormat="1" ht="36">
      <c r="B121" s="38"/>
      <c r="D121" s="183" t="s">
        <v>140</v>
      </c>
      <c r="F121" s="184" t="s">
        <v>310</v>
      </c>
      <c r="I121" s="185"/>
      <c r="L121" s="38"/>
      <c r="M121" s="186"/>
      <c r="N121" s="39"/>
      <c r="O121" s="39"/>
      <c r="P121" s="39"/>
      <c r="Q121" s="39"/>
      <c r="R121" s="39"/>
      <c r="S121" s="39"/>
      <c r="T121" s="67"/>
      <c r="AT121" s="21" t="s">
        <v>140</v>
      </c>
      <c r="AU121" s="21" t="s">
        <v>85</v>
      </c>
    </row>
    <row r="122" spans="2:65" s="10" customFormat="1" ht="29.85" customHeight="1">
      <c r="B122" s="157"/>
      <c r="D122" s="158" t="s">
        <v>74</v>
      </c>
      <c r="E122" s="168" t="s">
        <v>151</v>
      </c>
      <c r="F122" s="168" t="s">
        <v>311</v>
      </c>
      <c r="I122" s="160"/>
      <c r="J122" s="169">
        <f>BK122</f>
        <v>0</v>
      </c>
      <c r="L122" s="157"/>
      <c r="M122" s="162"/>
      <c r="N122" s="163"/>
      <c r="O122" s="163"/>
      <c r="P122" s="164">
        <f>SUM(P123:P126)</f>
        <v>0</v>
      </c>
      <c r="Q122" s="163"/>
      <c r="R122" s="164">
        <f>SUM(R123:R126)</f>
        <v>1.974297</v>
      </c>
      <c r="S122" s="163"/>
      <c r="T122" s="165">
        <f>SUM(T123:T126)</f>
        <v>0</v>
      </c>
      <c r="AR122" s="158" t="s">
        <v>83</v>
      </c>
      <c r="AT122" s="166" t="s">
        <v>74</v>
      </c>
      <c r="AU122" s="166" t="s">
        <v>83</v>
      </c>
      <c r="AY122" s="158" t="s">
        <v>130</v>
      </c>
      <c r="BK122" s="167">
        <f>SUM(BK123:BK126)</f>
        <v>0</v>
      </c>
    </row>
    <row r="123" spans="2:65" s="1" customFormat="1" ht="25.5" customHeight="1">
      <c r="B123" s="170"/>
      <c r="C123" s="171" t="s">
        <v>312</v>
      </c>
      <c r="D123" s="171" t="s">
        <v>133</v>
      </c>
      <c r="E123" s="172" t="s">
        <v>313</v>
      </c>
      <c r="F123" s="173" t="s">
        <v>314</v>
      </c>
      <c r="G123" s="174" t="s">
        <v>245</v>
      </c>
      <c r="H123" s="175">
        <v>7.04</v>
      </c>
      <c r="I123" s="176"/>
      <c r="J123" s="177">
        <f>ROUND(I123*H123,2)</f>
        <v>0</v>
      </c>
      <c r="K123" s="173" t="s">
        <v>137</v>
      </c>
      <c r="L123" s="38"/>
      <c r="M123" s="178" t="s">
        <v>5</v>
      </c>
      <c r="N123" s="179" t="s">
        <v>46</v>
      </c>
      <c r="O123" s="39"/>
      <c r="P123" s="180">
        <f>O123*H123</f>
        <v>0</v>
      </c>
      <c r="Q123" s="180">
        <v>0</v>
      </c>
      <c r="R123" s="180">
        <f>Q123*H123</f>
        <v>0</v>
      </c>
      <c r="S123" s="180">
        <v>0</v>
      </c>
      <c r="T123" s="181">
        <f>S123*H123</f>
        <v>0</v>
      </c>
      <c r="AR123" s="21" t="s">
        <v>151</v>
      </c>
      <c r="AT123" s="21" t="s">
        <v>133</v>
      </c>
      <c r="AU123" s="21" t="s">
        <v>85</v>
      </c>
      <c r="AY123" s="21" t="s">
        <v>130</v>
      </c>
      <c r="BE123" s="182">
        <f>IF(N123="základní",J123,0)</f>
        <v>0</v>
      </c>
      <c r="BF123" s="182">
        <f>IF(N123="snížená",J123,0)</f>
        <v>0</v>
      </c>
      <c r="BG123" s="182">
        <f>IF(N123="zákl. přenesená",J123,0)</f>
        <v>0</v>
      </c>
      <c r="BH123" s="182">
        <f>IF(N123="sníž. přenesená",J123,0)</f>
        <v>0</v>
      </c>
      <c r="BI123" s="182">
        <f>IF(N123="nulová",J123,0)</f>
        <v>0</v>
      </c>
      <c r="BJ123" s="21" t="s">
        <v>83</v>
      </c>
      <c r="BK123" s="182">
        <f>ROUND(I123*H123,2)</f>
        <v>0</v>
      </c>
      <c r="BL123" s="21" t="s">
        <v>151</v>
      </c>
      <c r="BM123" s="21" t="s">
        <v>315</v>
      </c>
    </row>
    <row r="124" spans="2:65" s="1" customFormat="1" ht="36">
      <c r="B124" s="38"/>
      <c r="D124" s="183" t="s">
        <v>140</v>
      </c>
      <c r="F124" s="184" t="s">
        <v>316</v>
      </c>
      <c r="I124" s="185"/>
      <c r="L124" s="38"/>
      <c r="M124" s="186"/>
      <c r="N124" s="39"/>
      <c r="O124" s="39"/>
      <c r="P124" s="39"/>
      <c r="Q124" s="39"/>
      <c r="R124" s="39"/>
      <c r="S124" s="39"/>
      <c r="T124" s="67"/>
      <c r="AT124" s="21" t="s">
        <v>140</v>
      </c>
      <c r="AU124" s="21" t="s">
        <v>85</v>
      </c>
    </row>
    <row r="125" spans="2:65" s="1" customFormat="1" ht="63.75" customHeight="1">
      <c r="B125" s="170"/>
      <c r="C125" s="171" t="s">
        <v>317</v>
      </c>
      <c r="D125" s="171" t="s">
        <v>133</v>
      </c>
      <c r="E125" s="172" t="s">
        <v>318</v>
      </c>
      <c r="F125" s="173" t="s">
        <v>319</v>
      </c>
      <c r="G125" s="174" t="s">
        <v>171</v>
      </c>
      <c r="H125" s="175">
        <v>29.9</v>
      </c>
      <c r="I125" s="176"/>
      <c r="J125" s="177">
        <f>ROUND(I125*H125,2)</f>
        <v>0</v>
      </c>
      <c r="K125" s="173" t="s">
        <v>137</v>
      </c>
      <c r="L125" s="38"/>
      <c r="M125" s="178" t="s">
        <v>5</v>
      </c>
      <c r="N125" s="179" t="s">
        <v>46</v>
      </c>
      <c r="O125" s="39"/>
      <c r="P125" s="180">
        <f>O125*H125</f>
        <v>0</v>
      </c>
      <c r="Q125" s="180">
        <v>6.6030000000000005E-2</v>
      </c>
      <c r="R125" s="180">
        <f>Q125*H125</f>
        <v>1.974297</v>
      </c>
      <c r="S125" s="180">
        <v>0</v>
      </c>
      <c r="T125" s="181">
        <f>S125*H125</f>
        <v>0</v>
      </c>
      <c r="AR125" s="21" t="s">
        <v>151</v>
      </c>
      <c r="AT125" s="21" t="s">
        <v>133</v>
      </c>
      <c r="AU125" s="21" t="s">
        <v>85</v>
      </c>
      <c r="AY125" s="21" t="s">
        <v>130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21" t="s">
        <v>83</v>
      </c>
      <c r="BK125" s="182">
        <f>ROUND(I125*H125,2)</f>
        <v>0</v>
      </c>
      <c r="BL125" s="21" t="s">
        <v>151</v>
      </c>
      <c r="BM125" s="21" t="s">
        <v>320</v>
      </c>
    </row>
    <row r="126" spans="2:65" s="1" customFormat="1" ht="48">
      <c r="B126" s="38"/>
      <c r="D126" s="183" t="s">
        <v>140</v>
      </c>
      <c r="F126" s="184" t="s">
        <v>321</v>
      </c>
      <c r="I126" s="185"/>
      <c r="L126" s="38"/>
      <c r="M126" s="186"/>
      <c r="N126" s="39"/>
      <c r="O126" s="39"/>
      <c r="P126" s="39"/>
      <c r="Q126" s="39"/>
      <c r="R126" s="39"/>
      <c r="S126" s="39"/>
      <c r="T126" s="67"/>
      <c r="AT126" s="21" t="s">
        <v>140</v>
      </c>
      <c r="AU126" s="21" t="s">
        <v>85</v>
      </c>
    </row>
    <row r="127" spans="2:65" s="10" customFormat="1" ht="29.85" customHeight="1">
      <c r="B127" s="157"/>
      <c r="D127" s="158" t="s">
        <v>74</v>
      </c>
      <c r="E127" s="168" t="s">
        <v>129</v>
      </c>
      <c r="F127" s="168" t="s">
        <v>322</v>
      </c>
      <c r="I127" s="160"/>
      <c r="J127" s="169">
        <f>BK127</f>
        <v>0</v>
      </c>
      <c r="L127" s="157"/>
      <c r="M127" s="162"/>
      <c r="N127" s="163"/>
      <c r="O127" s="163"/>
      <c r="P127" s="164">
        <f>SUM(P128:P139)</f>
        <v>0</v>
      </c>
      <c r="Q127" s="163"/>
      <c r="R127" s="164">
        <f>SUM(R128:R139)</f>
        <v>161.71299999999999</v>
      </c>
      <c r="S127" s="163"/>
      <c r="T127" s="165">
        <f>SUM(T128:T139)</f>
        <v>0</v>
      </c>
      <c r="AR127" s="158" t="s">
        <v>83</v>
      </c>
      <c r="AT127" s="166" t="s">
        <v>74</v>
      </c>
      <c r="AU127" s="166" t="s">
        <v>83</v>
      </c>
      <c r="AY127" s="158" t="s">
        <v>130</v>
      </c>
      <c r="BK127" s="167">
        <f>SUM(BK128:BK139)</f>
        <v>0</v>
      </c>
    </row>
    <row r="128" spans="2:65" s="1" customFormat="1" ht="25.5" customHeight="1">
      <c r="B128" s="170"/>
      <c r="C128" s="171" t="s">
        <v>10</v>
      </c>
      <c r="D128" s="171" t="s">
        <v>133</v>
      </c>
      <c r="E128" s="172" t="s">
        <v>323</v>
      </c>
      <c r="F128" s="173" t="s">
        <v>324</v>
      </c>
      <c r="G128" s="174" t="s">
        <v>232</v>
      </c>
      <c r="H128" s="175">
        <v>63.05</v>
      </c>
      <c r="I128" s="176"/>
      <c r="J128" s="177">
        <f>ROUND(I128*H128,2)</f>
        <v>0</v>
      </c>
      <c r="K128" s="173" t="s">
        <v>137</v>
      </c>
      <c r="L128" s="38"/>
      <c r="M128" s="178" t="s">
        <v>5</v>
      </c>
      <c r="N128" s="179" t="s">
        <v>46</v>
      </c>
      <c r="O128" s="39"/>
      <c r="P128" s="180">
        <f>O128*H128</f>
        <v>0</v>
      </c>
      <c r="Q128" s="180">
        <v>0</v>
      </c>
      <c r="R128" s="180">
        <f>Q128*H128</f>
        <v>0</v>
      </c>
      <c r="S128" s="180">
        <v>0</v>
      </c>
      <c r="T128" s="181">
        <f>S128*H128</f>
        <v>0</v>
      </c>
      <c r="AR128" s="21" t="s">
        <v>151</v>
      </c>
      <c r="AT128" s="21" t="s">
        <v>133</v>
      </c>
      <c r="AU128" s="21" t="s">
        <v>85</v>
      </c>
      <c r="AY128" s="21" t="s">
        <v>130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21" t="s">
        <v>83</v>
      </c>
      <c r="BK128" s="182">
        <f>ROUND(I128*H128,2)</f>
        <v>0</v>
      </c>
      <c r="BL128" s="21" t="s">
        <v>151</v>
      </c>
      <c r="BM128" s="21" t="s">
        <v>325</v>
      </c>
    </row>
    <row r="129" spans="2:65" s="1" customFormat="1" ht="36">
      <c r="B129" s="38"/>
      <c r="D129" s="183" t="s">
        <v>140</v>
      </c>
      <c r="F129" s="184" t="s">
        <v>326</v>
      </c>
      <c r="I129" s="185"/>
      <c r="L129" s="38"/>
      <c r="M129" s="186"/>
      <c r="N129" s="39"/>
      <c r="O129" s="39"/>
      <c r="P129" s="39"/>
      <c r="Q129" s="39"/>
      <c r="R129" s="39"/>
      <c r="S129" s="39"/>
      <c r="T129" s="67"/>
      <c r="AT129" s="21" t="s">
        <v>140</v>
      </c>
      <c r="AU129" s="21" t="s">
        <v>85</v>
      </c>
    </row>
    <row r="130" spans="2:65" s="1" customFormat="1" ht="25.5" customHeight="1">
      <c r="B130" s="170"/>
      <c r="C130" s="171" t="s">
        <v>327</v>
      </c>
      <c r="D130" s="171" t="s">
        <v>133</v>
      </c>
      <c r="E130" s="172" t="s">
        <v>328</v>
      </c>
      <c r="F130" s="173" t="s">
        <v>329</v>
      </c>
      <c r="G130" s="174" t="s">
        <v>232</v>
      </c>
      <c r="H130" s="175">
        <v>378.1</v>
      </c>
      <c r="I130" s="176"/>
      <c r="J130" s="177">
        <f>ROUND(I130*H130,2)</f>
        <v>0</v>
      </c>
      <c r="K130" s="173" t="s">
        <v>137</v>
      </c>
      <c r="L130" s="38"/>
      <c r="M130" s="178" t="s">
        <v>5</v>
      </c>
      <c r="N130" s="179" t="s">
        <v>46</v>
      </c>
      <c r="O130" s="39"/>
      <c r="P130" s="180">
        <f>O130*H130</f>
        <v>0</v>
      </c>
      <c r="Q130" s="180">
        <v>0</v>
      </c>
      <c r="R130" s="180">
        <f>Q130*H130</f>
        <v>0</v>
      </c>
      <c r="S130" s="180">
        <v>0</v>
      </c>
      <c r="T130" s="181">
        <f>S130*H130</f>
        <v>0</v>
      </c>
      <c r="AR130" s="21" t="s">
        <v>151</v>
      </c>
      <c r="AT130" s="21" t="s">
        <v>133</v>
      </c>
      <c r="AU130" s="21" t="s">
        <v>85</v>
      </c>
      <c r="AY130" s="21" t="s">
        <v>130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21" t="s">
        <v>83</v>
      </c>
      <c r="BK130" s="182">
        <f>ROUND(I130*H130,2)</f>
        <v>0</v>
      </c>
      <c r="BL130" s="21" t="s">
        <v>151</v>
      </c>
      <c r="BM130" s="21" t="s">
        <v>330</v>
      </c>
    </row>
    <row r="131" spans="2:65" s="1" customFormat="1" ht="36">
      <c r="B131" s="38"/>
      <c r="D131" s="183" t="s">
        <v>140</v>
      </c>
      <c r="F131" s="184" t="s">
        <v>331</v>
      </c>
      <c r="I131" s="185"/>
      <c r="L131" s="38"/>
      <c r="M131" s="186"/>
      <c r="N131" s="39"/>
      <c r="O131" s="39"/>
      <c r="P131" s="39"/>
      <c r="Q131" s="39"/>
      <c r="R131" s="39"/>
      <c r="S131" s="39"/>
      <c r="T131" s="67"/>
      <c r="AT131" s="21" t="s">
        <v>140</v>
      </c>
      <c r="AU131" s="21" t="s">
        <v>85</v>
      </c>
    </row>
    <row r="132" spans="2:65" s="1" customFormat="1" ht="38.25" customHeight="1">
      <c r="B132" s="170"/>
      <c r="C132" s="171" t="s">
        <v>332</v>
      </c>
      <c r="D132" s="171" t="s">
        <v>133</v>
      </c>
      <c r="E132" s="172" t="s">
        <v>333</v>
      </c>
      <c r="F132" s="173" t="s">
        <v>334</v>
      </c>
      <c r="G132" s="174" t="s">
        <v>232</v>
      </c>
      <c r="H132" s="175">
        <v>33.47</v>
      </c>
      <c r="I132" s="176"/>
      <c r="J132" s="177">
        <f>ROUND(I132*H132,2)</f>
        <v>0</v>
      </c>
      <c r="K132" s="173" t="s">
        <v>137</v>
      </c>
      <c r="L132" s="38"/>
      <c r="M132" s="178" t="s">
        <v>5</v>
      </c>
      <c r="N132" s="179" t="s">
        <v>46</v>
      </c>
      <c r="O132" s="39"/>
      <c r="P132" s="180">
        <f>O132*H132</f>
        <v>0</v>
      </c>
      <c r="Q132" s="180">
        <v>0</v>
      </c>
      <c r="R132" s="180">
        <f>Q132*H132</f>
        <v>0</v>
      </c>
      <c r="S132" s="180">
        <v>0</v>
      </c>
      <c r="T132" s="181">
        <f>S132*H132</f>
        <v>0</v>
      </c>
      <c r="AR132" s="21" t="s">
        <v>151</v>
      </c>
      <c r="AT132" s="21" t="s">
        <v>133</v>
      </c>
      <c r="AU132" s="21" t="s">
        <v>85</v>
      </c>
      <c r="AY132" s="21" t="s">
        <v>130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21" t="s">
        <v>83</v>
      </c>
      <c r="BK132" s="182">
        <f>ROUND(I132*H132,2)</f>
        <v>0</v>
      </c>
      <c r="BL132" s="21" t="s">
        <v>151</v>
      </c>
      <c r="BM132" s="21" t="s">
        <v>335</v>
      </c>
    </row>
    <row r="133" spans="2:65" s="1" customFormat="1" ht="48">
      <c r="B133" s="38"/>
      <c r="D133" s="183" t="s">
        <v>140</v>
      </c>
      <c r="F133" s="184" t="s">
        <v>336</v>
      </c>
      <c r="I133" s="185"/>
      <c r="L133" s="38"/>
      <c r="M133" s="186"/>
      <c r="N133" s="39"/>
      <c r="O133" s="39"/>
      <c r="P133" s="39"/>
      <c r="Q133" s="39"/>
      <c r="R133" s="39"/>
      <c r="S133" s="39"/>
      <c r="T133" s="67"/>
      <c r="AT133" s="21" t="s">
        <v>140</v>
      </c>
      <c r="AU133" s="21" t="s">
        <v>85</v>
      </c>
    </row>
    <row r="134" spans="2:65" s="1" customFormat="1" ht="25.5" customHeight="1">
      <c r="B134" s="170"/>
      <c r="C134" s="171" t="s">
        <v>337</v>
      </c>
      <c r="D134" s="171" t="s">
        <v>133</v>
      </c>
      <c r="E134" s="172" t="s">
        <v>338</v>
      </c>
      <c r="F134" s="173" t="s">
        <v>339</v>
      </c>
      <c r="G134" s="174" t="s">
        <v>232</v>
      </c>
      <c r="H134" s="175">
        <v>270</v>
      </c>
      <c r="I134" s="176"/>
      <c r="J134" s="177">
        <f>ROUND(I134*H134,2)</f>
        <v>0</v>
      </c>
      <c r="K134" s="173" t="s">
        <v>137</v>
      </c>
      <c r="L134" s="38"/>
      <c r="M134" s="178" t="s">
        <v>5</v>
      </c>
      <c r="N134" s="179" t="s">
        <v>46</v>
      </c>
      <c r="O134" s="39"/>
      <c r="P134" s="180">
        <f>O134*H134</f>
        <v>0</v>
      </c>
      <c r="Q134" s="180">
        <v>8.3500000000000005E-2</v>
      </c>
      <c r="R134" s="180">
        <f>Q134*H134</f>
        <v>22.545000000000002</v>
      </c>
      <c r="S134" s="180">
        <v>0</v>
      </c>
      <c r="T134" s="181">
        <f>S134*H134</f>
        <v>0</v>
      </c>
      <c r="AR134" s="21" t="s">
        <v>151</v>
      </c>
      <c r="AT134" s="21" t="s">
        <v>133</v>
      </c>
      <c r="AU134" s="21" t="s">
        <v>85</v>
      </c>
      <c r="AY134" s="21" t="s">
        <v>130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21" t="s">
        <v>83</v>
      </c>
      <c r="BK134" s="182">
        <f>ROUND(I134*H134,2)</f>
        <v>0</v>
      </c>
      <c r="BL134" s="21" t="s">
        <v>151</v>
      </c>
      <c r="BM134" s="21" t="s">
        <v>340</v>
      </c>
    </row>
    <row r="135" spans="2:65" s="1" customFormat="1" ht="48">
      <c r="B135" s="38"/>
      <c r="D135" s="183" t="s">
        <v>140</v>
      </c>
      <c r="F135" s="184" t="s">
        <v>341</v>
      </c>
      <c r="I135" s="185"/>
      <c r="L135" s="38"/>
      <c r="M135" s="186"/>
      <c r="N135" s="39"/>
      <c r="O135" s="39"/>
      <c r="P135" s="39"/>
      <c r="Q135" s="39"/>
      <c r="R135" s="39"/>
      <c r="S135" s="39"/>
      <c r="T135" s="67"/>
      <c r="AT135" s="21" t="s">
        <v>140</v>
      </c>
      <c r="AU135" s="21" t="s">
        <v>85</v>
      </c>
    </row>
    <row r="136" spans="2:65" s="1" customFormat="1" ht="16.5" customHeight="1">
      <c r="B136" s="170"/>
      <c r="C136" s="190" t="s">
        <v>342</v>
      </c>
      <c r="D136" s="190" t="s">
        <v>267</v>
      </c>
      <c r="E136" s="191" t="s">
        <v>343</v>
      </c>
      <c r="F136" s="192" t="s">
        <v>344</v>
      </c>
      <c r="G136" s="193" t="s">
        <v>345</v>
      </c>
      <c r="H136" s="194">
        <v>2</v>
      </c>
      <c r="I136" s="195"/>
      <c r="J136" s="196">
        <f>ROUND(I136*H136,2)</f>
        <v>0</v>
      </c>
      <c r="K136" s="192" t="s">
        <v>188</v>
      </c>
      <c r="L136" s="197"/>
      <c r="M136" s="198" t="s">
        <v>5</v>
      </c>
      <c r="N136" s="199" t="s">
        <v>46</v>
      </c>
      <c r="O136" s="39"/>
      <c r="P136" s="180">
        <f>O136*H136</f>
        <v>0</v>
      </c>
      <c r="Q136" s="180">
        <v>1.516</v>
      </c>
      <c r="R136" s="180">
        <f>Q136*H136</f>
        <v>3.032</v>
      </c>
      <c r="S136" s="180">
        <v>0</v>
      </c>
      <c r="T136" s="181">
        <f>S136*H136</f>
        <v>0</v>
      </c>
      <c r="AR136" s="21" t="s">
        <v>174</v>
      </c>
      <c r="AT136" s="21" t="s">
        <v>267</v>
      </c>
      <c r="AU136" s="21" t="s">
        <v>85</v>
      </c>
      <c r="AY136" s="21" t="s">
        <v>130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21" t="s">
        <v>83</v>
      </c>
      <c r="BK136" s="182">
        <f>ROUND(I136*H136,2)</f>
        <v>0</v>
      </c>
      <c r="BL136" s="21" t="s">
        <v>151</v>
      </c>
      <c r="BM136" s="21" t="s">
        <v>346</v>
      </c>
    </row>
    <row r="137" spans="2:65" s="1" customFormat="1" ht="24">
      <c r="B137" s="38"/>
      <c r="D137" s="183" t="s">
        <v>140</v>
      </c>
      <c r="F137" s="184" t="s">
        <v>347</v>
      </c>
      <c r="I137" s="185"/>
      <c r="L137" s="38"/>
      <c r="M137" s="186"/>
      <c r="N137" s="39"/>
      <c r="O137" s="39"/>
      <c r="P137" s="39"/>
      <c r="Q137" s="39"/>
      <c r="R137" s="39"/>
      <c r="S137" s="39"/>
      <c r="T137" s="67"/>
      <c r="AT137" s="21" t="s">
        <v>140</v>
      </c>
      <c r="AU137" s="21" t="s">
        <v>85</v>
      </c>
    </row>
    <row r="138" spans="2:65" s="1" customFormat="1" ht="16.5" customHeight="1">
      <c r="B138" s="170"/>
      <c r="C138" s="190" t="s">
        <v>348</v>
      </c>
      <c r="D138" s="190" t="s">
        <v>267</v>
      </c>
      <c r="E138" s="191" t="s">
        <v>349</v>
      </c>
      <c r="F138" s="192" t="s">
        <v>350</v>
      </c>
      <c r="G138" s="193" t="s">
        <v>345</v>
      </c>
      <c r="H138" s="194">
        <v>44</v>
      </c>
      <c r="I138" s="195"/>
      <c r="J138" s="196">
        <f>ROUND(I138*H138,2)</f>
        <v>0</v>
      </c>
      <c r="K138" s="192" t="s">
        <v>188</v>
      </c>
      <c r="L138" s="197"/>
      <c r="M138" s="198" t="s">
        <v>5</v>
      </c>
      <c r="N138" s="199" t="s">
        <v>46</v>
      </c>
      <c r="O138" s="39"/>
      <c r="P138" s="180">
        <f>O138*H138</f>
        <v>0</v>
      </c>
      <c r="Q138" s="180">
        <v>3.0939999999999999</v>
      </c>
      <c r="R138" s="180">
        <f>Q138*H138</f>
        <v>136.136</v>
      </c>
      <c r="S138" s="180">
        <v>0</v>
      </c>
      <c r="T138" s="181">
        <f>S138*H138</f>
        <v>0</v>
      </c>
      <c r="AR138" s="21" t="s">
        <v>174</v>
      </c>
      <c r="AT138" s="21" t="s">
        <v>267</v>
      </c>
      <c r="AU138" s="21" t="s">
        <v>85</v>
      </c>
      <c r="AY138" s="21" t="s">
        <v>130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21" t="s">
        <v>83</v>
      </c>
      <c r="BK138" s="182">
        <f>ROUND(I138*H138,2)</f>
        <v>0</v>
      </c>
      <c r="BL138" s="21" t="s">
        <v>151</v>
      </c>
      <c r="BM138" s="21" t="s">
        <v>351</v>
      </c>
    </row>
    <row r="139" spans="2:65" s="1" customFormat="1" ht="24">
      <c r="B139" s="38"/>
      <c r="D139" s="183" t="s">
        <v>140</v>
      </c>
      <c r="F139" s="184" t="s">
        <v>347</v>
      </c>
      <c r="I139" s="185"/>
      <c r="L139" s="38"/>
      <c r="M139" s="186"/>
      <c r="N139" s="39"/>
      <c r="O139" s="39"/>
      <c r="P139" s="39"/>
      <c r="Q139" s="39"/>
      <c r="R139" s="39"/>
      <c r="S139" s="39"/>
      <c r="T139" s="67"/>
      <c r="AT139" s="21" t="s">
        <v>140</v>
      </c>
      <c r="AU139" s="21" t="s">
        <v>85</v>
      </c>
    </row>
    <row r="140" spans="2:65" s="10" customFormat="1" ht="29.85" customHeight="1">
      <c r="B140" s="157"/>
      <c r="D140" s="158" t="s">
        <v>74</v>
      </c>
      <c r="E140" s="168" t="s">
        <v>179</v>
      </c>
      <c r="F140" s="168" t="s">
        <v>352</v>
      </c>
      <c r="I140" s="160"/>
      <c r="J140" s="169">
        <f>BK140</f>
        <v>0</v>
      </c>
      <c r="L140" s="157"/>
      <c r="M140" s="162"/>
      <c r="N140" s="163"/>
      <c r="O140" s="163"/>
      <c r="P140" s="164">
        <f>SUM(P141:P159)</f>
        <v>0</v>
      </c>
      <c r="Q140" s="163"/>
      <c r="R140" s="164">
        <f>SUM(R141:R159)</f>
        <v>31.029596400000003</v>
      </c>
      <c r="S140" s="163"/>
      <c r="T140" s="165">
        <f>SUM(T141:T159)</f>
        <v>30.052000000000003</v>
      </c>
      <c r="AR140" s="158" t="s">
        <v>83</v>
      </c>
      <c r="AT140" s="166" t="s">
        <v>74</v>
      </c>
      <c r="AU140" s="166" t="s">
        <v>83</v>
      </c>
      <c r="AY140" s="158" t="s">
        <v>130</v>
      </c>
      <c r="BK140" s="167">
        <f>SUM(BK141:BK159)</f>
        <v>0</v>
      </c>
    </row>
    <row r="141" spans="2:65" s="1" customFormat="1" ht="16.5" customHeight="1">
      <c r="B141" s="170"/>
      <c r="C141" s="171" t="s">
        <v>353</v>
      </c>
      <c r="D141" s="171" t="s">
        <v>133</v>
      </c>
      <c r="E141" s="172" t="s">
        <v>354</v>
      </c>
      <c r="F141" s="173" t="s">
        <v>355</v>
      </c>
      <c r="G141" s="174" t="s">
        <v>171</v>
      </c>
      <c r="H141" s="175">
        <v>44</v>
      </c>
      <c r="I141" s="176"/>
      <c r="J141" s="177">
        <f>ROUND(I141*H141,2)</f>
        <v>0</v>
      </c>
      <c r="K141" s="173" t="s">
        <v>188</v>
      </c>
      <c r="L141" s="38"/>
      <c r="M141" s="178" t="s">
        <v>5</v>
      </c>
      <c r="N141" s="179" t="s">
        <v>46</v>
      </c>
      <c r="O141" s="39"/>
      <c r="P141" s="180">
        <f>O141*H141</f>
        <v>0</v>
      </c>
      <c r="Q141" s="180">
        <v>0.68266000000000004</v>
      </c>
      <c r="R141" s="180">
        <f>Q141*H141</f>
        <v>30.037040000000001</v>
      </c>
      <c r="S141" s="180">
        <v>0</v>
      </c>
      <c r="T141" s="181">
        <f>S141*H141</f>
        <v>0</v>
      </c>
      <c r="AR141" s="21" t="s">
        <v>151</v>
      </c>
      <c r="AT141" s="21" t="s">
        <v>133</v>
      </c>
      <c r="AU141" s="21" t="s">
        <v>85</v>
      </c>
      <c r="AY141" s="21" t="s">
        <v>130</v>
      </c>
      <c r="BE141" s="182">
        <f>IF(N141="základní",J141,0)</f>
        <v>0</v>
      </c>
      <c r="BF141" s="182">
        <f>IF(N141="snížená",J141,0)</f>
        <v>0</v>
      </c>
      <c r="BG141" s="182">
        <f>IF(N141="zákl. přenesená",J141,0)</f>
        <v>0</v>
      </c>
      <c r="BH141" s="182">
        <f>IF(N141="sníž. přenesená",J141,0)</f>
        <v>0</v>
      </c>
      <c r="BI141" s="182">
        <f>IF(N141="nulová",J141,0)</f>
        <v>0</v>
      </c>
      <c r="BJ141" s="21" t="s">
        <v>83</v>
      </c>
      <c r="BK141" s="182">
        <f>ROUND(I141*H141,2)</f>
        <v>0</v>
      </c>
      <c r="BL141" s="21" t="s">
        <v>151</v>
      </c>
      <c r="BM141" s="21" t="s">
        <v>356</v>
      </c>
    </row>
    <row r="142" spans="2:65" s="1" customFormat="1" ht="36">
      <c r="B142" s="38"/>
      <c r="D142" s="183" t="s">
        <v>140</v>
      </c>
      <c r="F142" s="184" t="s">
        <v>357</v>
      </c>
      <c r="I142" s="185"/>
      <c r="L142" s="38"/>
      <c r="M142" s="186"/>
      <c r="N142" s="39"/>
      <c r="O142" s="39"/>
      <c r="P142" s="39"/>
      <c r="Q142" s="39"/>
      <c r="R142" s="39"/>
      <c r="S142" s="39"/>
      <c r="T142" s="67"/>
      <c r="AT142" s="21" t="s">
        <v>140</v>
      </c>
      <c r="AU142" s="21" t="s">
        <v>85</v>
      </c>
    </row>
    <row r="143" spans="2:65" s="1" customFormat="1" ht="25.5" customHeight="1">
      <c r="B143" s="170"/>
      <c r="C143" s="171" t="s">
        <v>358</v>
      </c>
      <c r="D143" s="171" t="s">
        <v>133</v>
      </c>
      <c r="E143" s="172" t="s">
        <v>359</v>
      </c>
      <c r="F143" s="173" t="s">
        <v>360</v>
      </c>
      <c r="G143" s="174" t="s">
        <v>171</v>
      </c>
      <c r="H143" s="175">
        <v>44</v>
      </c>
      <c r="I143" s="176"/>
      <c r="J143" s="177">
        <f>ROUND(I143*H143,2)</f>
        <v>0</v>
      </c>
      <c r="K143" s="173" t="s">
        <v>137</v>
      </c>
      <c r="L143" s="38"/>
      <c r="M143" s="178" t="s">
        <v>5</v>
      </c>
      <c r="N143" s="179" t="s">
        <v>46</v>
      </c>
      <c r="O143" s="39"/>
      <c r="P143" s="180">
        <f>O143*H143</f>
        <v>0</v>
      </c>
      <c r="Q143" s="180">
        <v>0</v>
      </c>
      <c r="R143" s="180">
        <f>Q143*H143</f>
        <v>0</v>
      </c>
      <c r="S143" s="180">
        <v>0.68300000000000005</v>
      </c>
      <c r="T143" s="181">
        <f>S143*H143</f>
        <v>30.052000000000003</v>
      </c>
      <c r="AR143" s="21" t="s">
        <v>151</v>
      </c>
      <c r="AT143" s="21" t="s">
        <v>133</v>
      </c>
      <c r="AU143" s="21" t="s">
        <v>85</v>
      </c>
      <c r="AY143" s="21" t="s">
        <v>130</v>
      </c>
      <c r="BE143" s="182">
        <f>IF(N143="základní",J143,0)</f>
        <v>0</v>
      </c>
      <c r="BF143" s="182">
        <f>IF(N143="snížená",J143,0)</f>
        <v>0</v>
      </c>
      <c r="BG143" s="182">
        <f>IF(N143="zákl. přenesená",J143,0)</f>
        <v>0</v>
      </c>
      <c r="BH143" s="182">
        <f>IF(N143="sníž. přenesená",J143,0)</f>
        <v>0</v>
      </c>
      <c r="BI143" s="182">
        <f>IF(N143="nulová",J143,0)</f>
        <v>0</v>
      </c>
      <c r="BJ143" s="21" t="s">
        <v>83</v>
      </c>
      <c r="BK143" s="182">
        <f>ROUND(I143*H143,2)</f>
        <v>0</v>
      </c>
      <c r="BL143" s="21" t="s">
        <v>151</v>
      </c>
      <c r="BM143" s="21" t="s">
        <v>361</v>
      </c>
    </row>
    <row r="144" spans="2:65" s="1" customFormat="1" ht="38.25" customHeight="1">
      <c r="B144" s="170"/>
      <c r="C144" s="171" t="s">
        <v>362</v>
      </c>
      <c r="D144" s="171" t="s">
        <v>133</v>
      </c>
      <c r="E144" s="172" t="s">
        <v>363</v>
      </c>
      <c r="F144" s="173" t="s">
        <v>364</v>
      </c>
      <c r="G144" s="174" t="s">
        <v>171</v>
      </c>
      <c r="H144" s="175">
        <v>37.47</v>
      </c>
      <c r="I144" s="176"/>
      <c r="J144" s="177">
        <f>ROUND(I144*H144,2)</f>
        <v>0</v>
      </c>
      <c r="K144" s="173" t="s">
        <v>137</v>
      </c>
      <c r="L144" s="38"/>
      <c r="M144" s="178" t="s">
        <v>5</v>
      </c>
      <c r="N144" s="179" t="s">
        <v>46</v>
      </c>
      <c r="O144" s="39"/>
      <c r="P144" s="180">
        <f>O144*H144</f>
        <v>0</v>
      </c>
      <c r="Q144" s="180">
        <v>1.1E-4</v>
      </c>
      <c r="R144" s="180">
        <f>Q144*H144</f>
        <v>4.1216999999999998E-3</v>
      </c>
      <c r="S144" s="180">
        <v>0</v>
      </c>
      <c r="T144" s="181">
        <f>S144*H144</f>
        <v>0</v>
      </c>
      <c r="AR144" s="21" t="s">
        <v>151</v>
      </c>
      <c r="AT144" s="21" t="s">
        <v>133</v>
      </c>
      <c r="AU144" s="21" t="s">
        <v>85</v>
      </c>
      <c r="AY144" s="21" t="s">
        <v>130</v>
      </c>
      <c r="BE144" s="182">
        <f>IF(N144="základní",J144,0)</f>
        <v>0</v>
      </c>
      <c r="BF144" s="182">
        <f>IF(N144="snížená",J144,0)</f>
        <v>0</v>
      </c>
      <c r="BG144" s="182">
        <f>IF(N144="zákl. přenesená",J144,0)</f>
        <v>0</v>
      </c>
      <c r="BH144" s="182">
        <f>IF(N144="sníž. přenesená",J144,0)</f>
        <v>0</v>
      </c>
      <c r="BI144" s="182">
        <f>IF(N144="nulová",J144,0)</f>
        <v>0</v>
      </c>
      <c r="BJ144" s="21" t="s">
        <v>83</v>
      </c>
      <c r="BK144" s="182">
        <f>ROUND(I144*H144,2)</f>
        <v>0</v>
      </c>
      <c r="BL144" s="21" t="s">
        <v>151</v>
      </c>
      <c r="BM144" s="21" t="s">
        <v>365</v>
      </c>
    </row>
    <row r="145" spans="2:65" s="1" customFormat="1" ht="48">
      <c r="B145" s="38"/>
      <c r="D145" s="183" t="s">
        <v>140</v>
      </c>
      <c r="F145" s="184" t="s">
        <v>366</v>
      </c>
      <c r="I145" s="185"/>
      <c r="L145" s="38"/>
      <c r="M145" s="186"/>
      <c r="N145" s="39"/>
      <c r="O145" s="39"/>
      <c r="P145" s="39"/>
      <c r="Q145" s="39"/>
      <c r="R145" s="39"/>
      <c r="S145" s="39"/>
      <c r="T145" s="67"/>
      <c r="AT145" s="21" t="s">
        <v>140</v>
      </c>
      <c r="AU145" s="21" t="s">
        <v>85</v>
      </c>
    </row>
    <row r="146" spans="2:65" s="1" customFormat="1" ht="25.5" customHeight="1">
      <c r="B146" s="170"/>
      <c r="C146" s="171" t="s">
        <v>367</v>
      </c>
      <c r="D146" s="171" t="s">
        <v>133</v>
      </c>
      <c r="E146" s="172" t="s">
        <v>368</v>
      </c>
      <c r="F146" s="173" t="s">
        <v>369</v>
      </c>
      <c r="G146" s="174" t="s">
        <v>171</v>
      </c>
      <c r="H146" s="175">
        <v>7.7</v>
      </c>
      <c r="I146" s="176"/>
      <c r="J146" s="177">
        <f>ROUND(I146*H146,2)</f>
        <v>0</v>
      </c>
      <c r="K146" s="173" t="s">
        <v>137</v>
      </c>
      <c r="L146" s="38"/>
      <c r="M146" s="178" t="s">
        <v>5</v>
      </c>
      <c r="N146" s="179" t="s">
        <v>46</v>
      </c>
      <c r="O146" s="39"/>
      <c r="P146" s="180">
        <f>O146*H146</f>
        <v>0</v>
      </c>
      <c r="Q146" s="180">
        <v>0</v>
      </c>
      <c r="R146" s="180">
        <f>Q146*H146</f>
        <v>0</v>
      </c>
      <c r="S146" s="180">
        <v>0</v>
      </c>
      <c r="T146" s="181">
        <f>S146*H146</f>
        <v>0</v>
      </c>
      <c r="AR146" s="21" t="s">
        <v>151</v>
      </c>
      <c r="AT146" s="21" t="s">
        <v>133</v>
      </c>
      <c r="AU146" s="21" t="s">
        <v>85</v>
      </c>
      <c r="AY146" s="21" t="s">
        <v>130</v>
      </c>
      <c r="BE146" s="182">
        <f>IF(N146="základní",J146,0)</f>
        <v>0</v>
      </c>
      <c r="BF146" s="182">
        <f>IF(N146="snížená",J146,0)</f>
        <v>0</v>
      </c>
      <c r="BG146" s="182">
        <f>IF(N146="zákl. přenesená",J146,0)</f>
        <v>0</v>
      </c>
      <c r="BH146" s="182">
        <f>IF(N146="sníž. přenesená",J146,0)</f>
        <v>0</v>
      </c>
      <c r="BI146" s="182">
        <f>IF(N146="nulová",J146,0)</f>
        <v>0</v>
      </c>
      <c r="BJ146" s="21" t="s">
        <v>83</v>
      </c>
      <c r="BK146" s="182">
        <f>ROUND(I146*H146,2)</f>
        <v>0</v>
      </c>
      <c r="BL146" s="21" t="s">
        <v>151</v>
      </c>
      <c r="BM146" s="21" t="s">
        <v>370</v>
      </c>
    </row>
    <row r="147" spans="2:65" s="1" customFormat="1" ht="36">
      <c r="B147" s="38"/>
      <c r="D147" s="183" t="s">
        <v>140</v>
      </c>
      <c r="F147" s="184" t="s">
        <v>371</v>
      </c>
      <c r="I147" s="185"/>
      <c r="L147" s="38"/>
      <c r="M147" s="186"/>
      <c r="N147" s="39"/>
      <c r="O147" s="39"/>
      <c r="P147" s="39"/>
      <c r="Q147" s="39"/>
      <c r="R147" s="39"/>
      <c r="S147" s="39"/>
      <c r="T147" s="67"/>
      <c r="AT147" s="21" t="s">
        <v>140</v>
      </c>
      <c r="AU147" s="21" t="s">
        <v>85</v>
      </c>
    </row>
    <row r="148" spans="2:65" s="1" customFormat="1" ht="16.5" customHeight="1">
      <c r="B148" s="170"/>
      <c r="C148" s="190" t="s">
        <v>372</v>
      </c>
      <c r="D148" s="190" t="s">
        <v>267</v>
      </c>
      <c r="E148" s="191" t="s">
        <v>373</v>
      </c>
      <c r="F148" s="192" t="s">
        <v>374</v>
      </c>
      <c r="G148" s="193" t="s">
        <v>171</v>
      </c>
      <c r="H148" s="194">
        <v>7.8159999999999998</v>
      </c>
      <c r="I148" s="195"/>
      <c r="J148" s="196">
        <f>ROUND(I148*H148,2)</f>
        <v>0</v>
      </c>
      <c r="K148" s="192" t="s">
        <v>188</v>
      </c>
      <c r="L148" s="197"/>
      <c r="M148" s="198" t="s">
        <v>5</v>
      </c>
      <c r="N148" s="199" t="s">
        <v>46</v>
      </c>
      <c r="O148" s="39"/>
      <c r="P148" s="180">
        <f>O148*H148</f>
        <v>0</v>
      </c>
      <c r="Q148" s="180">
        <v>5.3E-3</v>
      </c>
      <c r="R148" s="180">
        <f>Q148*H148</f>
        <v>4.1424799999999998E-2</v>
      </c>
      <c r="S148" s="180">
        <v>0</v>
      </c>
      <c r="T148" s="181">
        <f>S148*H148</f>
        <v>0</v>
      </c>
      <c r="AR148" s="21" t="s">
        <v>174</v>
      </c>
      <c r="AT148" s="21" t="s">
        <v>267</v>
      </c>
      <c r="AU148" s="21" t="s">
        <v>85</v>
      </c>
      <c r="AY148" s="21" t="s">
        <v>130</v>
      </c>
      <c r="BE148" s="182">
        <f>IF(N148="základní",J148,0)</f>
        <v>0</v>
      </c>
      <c r="BF148" s="182">
        <f>IF(N148="snížená",J148,0)</f>
        <v>0</v>
      </c>
      <c r="BG148" s="182">
        <f>IF(N148="zákl. přenesená",J148,0)</f>
        <v>0</v>
      </c>
      <c r="BH148" s="182">
        <f>IF(N148="sníž. přenesená",J148,0)</f>
        <v>0</v>
      </c>
      <c r="BI148" s="182">
        <f>IF(N148="nulová",J148,0)</f>
        <v>0</v>
      </c>
      <c r="BJ148" s="21" t="s">
        <v>83</v>
      </c>
      <c r="BK148" s="182">
        <f>ROUND(I148*H148,2)</f>
        <v>0</v>
      </c>
      <c r="BL148" s="21" t="s">
        <v>151</v>
      </c>
      <c r="BM148" s="21" t="s">
        <v>375</v>
      </c>
    </row>
    <row r="149" spans="2:65" s="1" customFormat="1" ht="24">
      <c r="B149" s="38"/>
      <c r="D149" s="183" t="s">
        <v>140</v>
      </c>
      <c r="F149" s="184" t="s">
        <v>347</v>
      </c>
      <c r="I149" s="185"/>
      <c r="L149" s="38"/>
      <c r="M149" s="186"/>
      <c r="N149" s="39"/>
      <c r="O149" s="39"/>
      <c r="P149" s="39"/>
      <c r="Q149" s="39"/>
      <c r="R149" s="39"/>
      <c r="S149" s="39"/>
      <c r="T149" s="67"/>
      <c r="AT149" s="21" t="s">
        <v>140</v>
      </c>
      <c r="AU149" s="21" t="s">
        <v>85</v>
      </c>
    </row>
    <row r="150" spans="2:65" s="11" customFormat="1" ht="12">
      <c r="B150" s="200"/>
      <c r="D150" s="183" t="s">
        <v>298</v>
      </c>
      <c r="F150" s="201" t="s">
        <v>376</v>
      </c>
      <c r="H150" s="202">
        <v>7.8159999999999998</v>
      </c>
      <c r="I150" s="203"/>
      <c r="L150" s="200"/>
      <c r="M150" s="204"/>
      <c r="N150" s="205"/>
      <c r="O150" s="205"/>
      <c r="P150" s="205"/>
      <c r="Q150" s="205"/>
      <c r="R150" s="205"/>
      <c r="S150" s="205"/>
      <c r="T150" s="206"/>
      <c r="AT150" s="207" t="s">
        <v>298</v>
      </c>
      <c r="AU150" s="207" t="s">
        <v>85</v>
      </c>
      <c r="AV150" s="11" t="s">
        <v>85</v>
      </c>
      <c r="AW150" s="11" t="s">
        <v>6</v>
      </c>
      <c r="AX150" s="11" t="s">
        <v>83</v>
      </c>
      <c r="AY150" s="207" t="s">
        <v>130</v>
      </c>
    </row>
    <row r="151" spans="2:65" s="1" customFormat="1" ht="25.5" customHeight="1">
      <c r="B151" s="170"/>
      <c r="C151" s="171" t="s">
        <v>377</v>
      </c>
      <c r="D151" s="171" t="s">
        <v>133</v>
      </c>
      <c r="E151" s="172" t="s">
        <v>378</v>
      </c>
      <c r="F151" s="173" t="s">
        <v>379</v>
      </c>
      <c r="G151" s="174" t="s">
        <v>171</v>
      </c>
      <c r="H151" s="175">
        <v>14.6</v>
      </c>
      <c r="I151" s="176"/>
      <c r="J151" s="177">
        <f>ROUND(I151*H151,2)</f>
        <v>0</v>
      </c>
      <c r="K151" s="173" t="s">
        <v>188</v>
      </c>
      <c r="L151" s="38"/>
      <c r="M151" s="178" t="s">
        <v>5</v>
      </c>
      <c r="N151" s="179" t="s">
        <v>46</v>
      </c>
      <c r="O151" s="39"/>
      <c r="P151" s="180">
        <f>O151*H151</f>
        <v>0</v>
      </c>
      <c r="Q151" s="180">
        <v>0</v>
      </c>
      <c r="R151" s="180">
        <f>Q151*H151</f>
        <v>0</v>
      </c>
      <c r="S151" s="180">
        <v>0</v>
      </c>
      <c r="T151" s="181">
        <f>S151*H151</f>
        <v>0</v>
      </c>
      <c r="AR151" s="21" t="s">
        <v>151</v>
      </c>
      <c r="AT151" s="21" t="s">
        <v>133</v>
      </c>
      <c r="AU151" s="21" t="s">
        <v>85</v>
      </c>
      <c r="AY151" s="21" t="s">
        <v>130</v>
      </c>
      <c r="BE151" s="182">
        <f>IF(N151="základní",J151,0)</f>
        <v>0</v>
      </c>
      <c r="BF151" s="182">
        <f>IF(N151="snížená",J151,0)</f>
        <v>0</v>
      </c>
      <c r="BG151" s="182">
        <f>IF(N151="zákl. přenesená",J151,0)</f>
        <v>0</v>
      </c>
      <c r="BH151" s="182">
        <f>IF(N151="sníž. přenesená",J151,0)</f>
        <v>0</v>
      </c>
      <c r="BI151" s="182">
        <f>IF(N151="nulová",J151,0)</f>
        <v>0</v>
      </c>
      <c r="BJ151" s="21" t="s">
        <v>83</v>
      </c>
      <c r="BK151" s="182">
        <f>ROUND(I151*H151,2)</f>
        <v>0</v>
      </c>
      <c r="BL151" s="21" t="s">
        <v>151</v>
      </c>
      <c r="BM151" s="21" t="s">
        <v>380</v>
      </c>
    </row>
    <row r="152" spans="2:65" s="1" customFormat="1" ht="60">
      <c r="B152" s="38"/>
      <c r="D152" s="183" t="s">
        <v>140</v>
      </c>
      <c r="F152" s="184" t="s">
        <v>381</v>
      </c>
      <c r="I152" s="185"/>
      <c r="L152" s="38"/>
      <c r="M152" s="186"/>
      <c r="N152" s="39"/>
      <c r="O152" s="39"/>
      <c r="P152" s="39"/>
      <c r="Q152" s="39"/>
      <c r="R152" s="39"/>
      <c r="S152" s="39"/>
      <c r="T152" s="67"/>
      <c r="AT152" s="21" t="s">
        <v>140</v>
      </c>
      <c r="AU152" s="21" t="s">
        <v>85</v>
      </c>
    </row>
    <row r="153" spans="2:65" s="1" customFormat="1" ht="16.5" customHeight="1">
      <c r="B153" s="170"/>
      <c r="C153" s="190" t="s">
        <v>382</v>
      </c>
      <c r="D153" s="190" t="s">
        <v>267</v>
      </c>
      <c r="E153" s="191" t="s">
        <v>383</v>
      </c>
      <c r="F153" s="192" t="s">
        <v>384</v>
      </c>
      <c r="G153" s="193" t="s">
        <v>171</v>
      </c>
      <c r="H153" s="194">
        <v>14.819000000000001</v>
      </c>
      <c r="I153" s="195"/>
      <c r="J153" s="196">
        <f>ROUND(I153*H153,2)</f>
        <v>0</v>
      </c>
      <c r="K153" s="192" t="s">
        <v>188</v>
      </c>
      <c r="L153" s="197"/>
      <c r="M153" s="198" t="s">
        <v>5</v>
      </c>
      <c r="N153" s="199" t="s">
        <v>46</v>
      </c>
      <c r="O153" s="39"/>
      <c r="P153" s="180">
        <f>O153*H153</f>
        <v>0</v>
      </c>
      <c r="Q153" s="180">
        <v>4.8500000000000001E-2</v>
      </c>
      <c r="R153" s="180">
        <f>Q153*H153</f>
        <v>0.71872150000000001</v>
      </c>
      <c r="S153" s="180">
        <v>0</v>
      </c>
      <c r="T153" s="181">
        <f>S153*H153</f>
        <v>0</v>
      </c>
      <c r="AR153" s="21" t="s">
        <v>174</v>
      </c>
      <c r="AT153" s="21" t="s">
        <v>267</v>
      </c>
      <c r="AU153" s="21" t="s">
        <v>85</v>
      </c>
      <c r="AY153" s="21" t="s">
        <v>130</v>
      </c>
      <c r="BE153" s="182">
        <f>IF(N153="základní",J153,0)</f>
        <v>0</v>
      </c>
      <c r="BF153" s="182">
        <f>IF(N153="snížená",J153,0)</f>
        <v>0</v>
      </c>
      <c r="BG153" s="182">
        <f>IF(N153="zákl. přenesená",J153,0)</f>
        <v>0</v>
      </c>
      <c r="BH153" s="182">
        <f>IF(N153="sníž. přenesená",J153,0)</f>
        <v>0</v>
      </c>
      <c r="BI153" s="182">
        <f>IF(N153="nulová",J153,0)</f>
        <v>0</v>
      </c>
      <c r="BJ153" s="21" t="s">
        <v>83</v>
      </c>
      <c r="BK153" s="182">
        <f>ROUND(I153*H153,2)</f>
        <v>0</v>
      </c>
      <c r="BL153" s="21" t="s">
        <v>151</v>
      </c>
      <c r="BM153" s="21" t="s">
        <v>385</v>
      </c>
    </row>
    <row r="154" spans="2:65" s="1" customFormat="1" ht="24">
      <c r="B154" s="38"/>
      <c r="D154" s="183" t="s">
        <v>140</v>
      </c>
      <c r="F154" s="184" t="s">
        <v>347</v>
      </c>
      <c r="I154" s="185"/>
      <c r="L154" s="38"/>
      <c r="M154" s="186"/>
      <c r="N154" s="39"/>
      <c r="O154" s="39"/>
      <c r="P154" s="39"/>
      <c r="Q154" s="39"/>
      <c r="R154" s="39"/>
      <c r="S154" s="39"/>
      <c r="T154" s="67"/>
      <c r="AT154" s="21" t="s">
        <v>140</v>
      </c>
      <c r="AU154" s="21" t="s">
        <v>85</v>
      </c>
    </row>
    <row r="155" spans="2:65" s="11" customFormat="1" ht="12">
      <c r="B155" s="200"/>
      <c r="D155" s="183" t="s">
        <v>298</v>
      </c>
      <c r="F155" s="201" t="s">
        <v>386</v>
      </c>
      <c r="H155" s="202">
        <v>14.819000000000001</v>
      </c>
      <c r="I155" s="203"/>
      <c r="L155" s="200"/>
      <c r="M155" s="204"/>
      <c r="N155" s="205"/>
      <c r="O155" s="205"/>
      <c r="P155" s="205"/>
      <c r="Q155" s="205"/>
      <c r="R155" s="205"/>
      <c r="S155" s="205"/>
      <c r="T155" s="206"/>
      <c r="AT155" s="207" t="s">
        <v>298</v>
      </c>
      <c r="AU155" s="207" t="s">
        <v>85</v>
      </c>
      <c r="AV155" s="11" t="s">
        <v>85</v>
      </c>
      <c r="AW155" s="11" t="s">
        <v>6</v>
      </c>
      <c r="AX155" s="11" t="s">
        <v>83</v>
      </c>
      <c r="AY155" s="207" t="s">
        <v>130</v>
      </c>
    </row>
    <row r="156" spans="2:65" s="1" customFormat="1" ht="25.5" customHeight="1">
      <c r="B156" s="170"/>
      <c r="C156" s="171" t="s">
        <v>387</v>
      </c>
      <c r="D156" s="171" t="s">
        <v>133</v>
      </c>
      <c r="E156" s="172" t="s">
        <v>388</v>
      </c>
      <c r="F156" s="173" t="s">
        <v>389</v>
      </c>
      <c r="G156" s="174" t="s">
        <v>232</v>
      </c>
      <c r="H156" s="175">
        <v>485.72</v>
      </c>
      <c r="I156" s="176"/>
      <c r="J156" s="177">
        <f>ROUND(I156*H156,2)</f>
        <v>0</v>
      </c>
      <c r="K156" s="173" t="s">
        <v>137</v>
      </c>
      <c r="L156" s="38"/>
      <c r="M156" s="178" t="s">
        <v>5</v>
      </c>
      <c r="N156" s="179" t="s">
        <v>46</v>
      </c>
      <c r="O156" s="39"/>
      <c r="P156" s="180">
        <f>O156*H156</f>
        <v>0</v>
      </c>
      <c r="Q156" s="180">
        <v>4.6999999999999999E-4</v>
      </c>
      <c r="R156" s="180">
        <f>Q156*H156</f>
        <v>0.2282884</v>
      </c>
      <c r="S156" s="180">
        <v>0</v>
      </c>
      <c r="T156" s="181">
        <f>S156*H156</f>
        <v>0</v>
      </c>
      <c r="AR156" s="21" t="s">
        <v>151</v>
      </c>
      <c r="AT156" s="21" t="s">
        <v>133</v>
      </c>
      <c r="AU156" s="21" t="s">
        <v>85</v>
      </c>
      <c r="AY156" s="21" t="s">
        <v>130</v>
      </c>
      <c r="BE156" s="182">
        <f>IF(N156="základní",J156,0)</f>
        <v>0</v>
      </c>
      <c r="BF156" s="182">
        <f>IF(N156="snížená",J156,0)</f>
        <v>0</v>
      </c>
      <c r="BG156" s="182">
        <f>IF(N156="zákl. přenesená",J156,0)</f>
        <v>0</v>
      </c>
      <c r="BH156" s="182">
        <f>IF(N156="sníž. přenesená",J156,0)</f>
        <v>0</v>
      </c>
      <c r="BI156" s="182">
        <f>IF(N156="nulová",J156,0)</f>
        <v>0</v>
      </c>
      <c r="BJ156" s="21" t="s">
        <v>83</v>
      </c>
      <c r="BK156" s="182">
        <f>ROUND(I156*H156,2)</f>
        <v>0</v>
      </c>
      <c r="BL156" s="21" t="s">
        <v>151</v>
      </c>
      <c r="BM156" s="21" t="s">
        <v>390</v>
      </c>
    </row>
    <row r="157" spans="2:65" s="1" customFormat="1" ht="36">
      <c r="B157" s="38"/>
      <c r="D157" s="183" t="s">
        <v>140</v>
      </c>
      <c r="F157" s="184" t="s">
        <v>391</v>
      </c>
      <c r="I157" s="185"/>
      <c r="L157" s="38"/>
      <c r="M157" s="186"/>
      <c r="N157" s="39"/>
      <c r="O157" s="39"/>
      <c r="P157" s="39"/>
      <c r="Q157" s="39"/>
      <c r="R157" s="39"/>
      <c r="S157" s="39"/>
      <c r="T157" s="67"/>
      <c r="AT157" s="21" t="s">
        <v>140</v>
      </c>
      <c r="AU157" s="21" t="s">
        <v>85</v>
      </c>
    </row>
    <row r="158" spans="2:65" s="1" customFormat="1" ht="25.5" customHeight="1">
      <c r="B158" s="170"/>
      <c r="C158" s="171" t="s">
        <v>392</v>
      </c>
      <c r="D158" s="171" t="s">
        <v>133</v>
      </c>
      <c r="E158" s="172" t="s">
        <v>393</v>
      </c>
      <c r="F158" s="173" t="s">
        <v>394</v>
      </c>
      <c r="G158" s="174" t="s">
        <v>171</v>
      </c>
      <c r="H158" s="175">
        <v>37.47</v>
      </c>
      <c r="I158" s="176"/>
      <c r="J158" s="177">
        <f>ROUND(I158*H158,2)</f>
        <v>0</v>
      </c>
      <c r="K158" s="173" t="s">
        <v>137</v>
      </c>
      <c r="L158" s="38"/>
      <c r="M158" s="178" t="s">
        <v>5</v>
      </c>
      <c r="N158" s="179" t="s">
        <v>46</v>
      </c>
      <c r="O158" s="39"/>
      <c r="P158" s="180">
        <f>O158*H158</f>
        <v>0</v>
      </c>
      <c r="Q158" s="180">
        <v>0</v>
      </c>
      <c r="R158" s="180">
        <f>Q158*H158</f>
        <v>0</v>
      </c>
      <c r="S158" s="180">
        <v>0</v>
      </c>
      <c r="T158" s="181">
        <f>S158*H158</f>
        <v>0</v>
      </c>
      <c r="AR158" s="21" t="s">
        <v>151</v>
      </c>
      <c r="AT158" s="21" t="s">
        <v>133</v>
      </c>
      <c r="AU158" s="21" t="s">
        <v>85</v>
      </c>
      <c r="AY158" s="21" t="s">
        <v>130</v>
      </c>
      <c r="BE158" s="182">
        <f>IF(N158="základní",J158,0)</f>
        <v>0</v>
      </c>
      <c r="BF158" s="182">
        <f>IF(N158="snížená",J158,0)</f>
        <v>0</v>
      </c>
      <c r="BG158" s="182">
        <f>IF(N158="zákl. přenesená",J158,0)</f>
        <v>0</v>
      </c>
      <c r="BH158" s="182">
        <f>IF(N158="sníž. přenesená",J158,0)</f>
        <v>0</v>
      </c>
      <c r="BI158" s="182">
        <f>IF(N158="nulová",J158,0)</f>
        <v>0</v>
      </c>
      <c r="BJ158" s="21" t="s">
        <v>83</v>
      </c>
      <c r="BK158" s="182">
        <f>ROUND(I158*H158,2)</f>
        <v>0</v>
      </c>
      <c r="BL158" s="21" t="s">
        <v>151</v>
      </c>
      <c r="BM158" s="21" t="s">
        <v>395</v>
      </c>
    </row>
    <row r="159" spans="2:65" s="1" customFormat="1" ht="48">
      <c r="B159" s="38"/>
      <c r="D159" s="183" t="s">
        <v>140</v>
      </c>
      <c r="F159" s="184" t="s">
        <v>396</v>
      </c>
      <c r="I159" s="185"/>
      <c r="L159" s="38"/>
      <c r="M159" s="186"/>
      <c r="N159" s="39"/>
      <c r="O159" s="39"/>
      <c r="P159" s="39"/>
      <c r="Q159" s="39"/>
      <c r="R159" s="39"/>
      <c r="S159" s="39"/>
      <c r="T159" s="67"/>
      <c r="AT159" s="21" t="s">
        <v>140</v>
      </c>
      <c r="AU159" s="21" t="s">
        <v>85</v>
      </c>
    </row>
    <row r="160" spans="2:65" s="10" customFormat="1" ht="29.85" customHeight="1">
      <c r="B160" s="157"/>
      <c r="D160" s="158" t="s">
        <v>74</v>
      </c>
      <c r="E160" s="168" t="s">
        <v>397</v>
      </c>
      <c r="F160" s="168" t="s">
        <v>398</v>
      </c>
      <c r="I160" s="160"/>
      <c r="J160" s="169">
        <f>BK160</f>
        <v>0</v>
      </c>
      <c r="L160" s="157"/>
      <c r="M160" s="162"/>
      <c r="N160" s="163"/>
      <c r="O160" s="163"/>
      <c r="P160" s="164">
        <f>SUM(P161:P171)</f>
        <v>0</v>
      </c>
      <c r="Q160" s="163"/>
      <c r="R160" s="164">
        <f>SUM(R161:R171)</f>
        <v>0</v>
      </c>
      <c r="S160" s="163"/>
      <c r="T160" s="165">
        <f>SUM(T161:T171)</f>
        <v>0</v>
      </c>
      <c r="AR160" s="158" t="s">
        <v>83</v>
      </c>
      <c r="AT160" s="166" t="s">
        <v>74</v>
      </c>
      <c r="AU160" s="166" t="s">
        <v>83</v>
      </c>
      <c r="AY160" s="158" t="s">
        <v>130</v>
      </c>
      <c r="BK160" s="167">
        <f>SUM(BK161:BK171)</f>
        <v>0</v>
      </c>
    </row>
    <row r="161" spans="2:65" s="1" customFormat="1" ht="25.5" customHeight="1">
      <c r="B161" s="170"/>
      <c r="C161" s="171" t="s">
        <v>399</v>
      </c>
      <c r="D161" s="171" t="s">
        <v>133</v>
      </c>
      <c r="E161" s="172" t="s">
        <v>400</v>
      </c>
      <c r="F161" s="173" t="s">
        <v>401</v>
      </c>
      <c r="G161" s="174" t="s">
        <v>278</v>
      </c>
      <c r="H161" s="175">
        <v>205.01</v>
      </c>
      <c r="I161" s="176"/>
      <c r="J161" s="177">
        <f>ROUND(I161*H161,2)</f>
        <v>0</v>
      </c>
      <c r="K161" s="173" t="s">
        <v>137</v>
      </c>
      <c r="L161" s="38"/>
      <c r="M161" s="178" t="s">
        <v>5</v>
      </c>
      <c r="N161" s="179" t="s">
        <v>46</v>
      </c>
      <c r="O161" s="39"/>
      <c r="P161" s="180">
        <f>O161*H161</f>
        <v>0</v>
      </c>
      <c r="Q161" s="180">
        <v>0</v>
      </c>
      <c r="R161" s="180">
        <f>Q161*H161</f>
        <v>0</v>
      </c>
      <c r="S161" s="180">
        <v>0</v>
      </c>
      <c r="T161" s="181">
        <f>S161*H161</f>
        <v>0</v>
      </c>
      <c r="AR161" s="21" t="s">
        <v>151</v>
      </c>
      <c r="AT161" s="21" t="s">
        <v>133</v>
      </c>
      <c r="AU161" s="21" t="s">
        <v>85</v>
      </c>
      <c r="AY161" s="21" t="s">
        <v>130</v>
      </c>
      <c r="BE161" s="182">
        <f>IF(N161="základní",J161,0)</f>
        <v>0</v>
      </c>
      <c r="BF161" s="182">
        <f>IF(N161="snížená",J161,0)</f>
        <v>0</v>
      </c>
      <c r="BG161" s="182">
        <f>IF(N161="zákl. přenesená",J161,0)</f>
        <v>0</v>
      </c>
      <c r="BH161" s="182">
        <f>IF(N161="sníž. přenesená",J161,0)</f>
        <v>0</v>
      </c>
      <c r="BI161" s="182">
        <f>IF(N161="nulová",J161,0)</f>
        <v>0</v>
      </c>
      <c r="BJ161" s="21" t="s">
        <v>83</v>
      </c>
      <c r="BK161" s="182">
        <f>ROUND(I161*H161,2)</f>
        <v>0</v>
      </c>
      <c r="BL161" s="21" t="s">
        <v>151</v>
      </c>
      <c r="BM161" s="21" t="s">
        <v>402</v>
      </c>
    </row>
    <row r="162" spans="2:65" s="1" customFormat="1" ht="108">
      <c r="B162" s="38"/>
      <c r="D162" s="183" t="s">
        <v>140</v>
      </c>
      <c r="F162" s="184" t="s">
        <v>403</v>
      </c>
      <c r="I162" s="185"/>
      <c r="L162" s="38"/>
      <c r="M162" s="186"/>
      <c r="N162" s="39"/>
      <c r="O162" s="39"/>
      <c r="P162" s="39"/>
      <c r="Q162" s="39"/>
      <c r="R162" s="39"/>
      <c r="S162" s="39"/>
      <c r="T162" s="67"/>
      <c r="AT162" s="21" t="s">
        <v>140</v>
      </c>
      <c r="AU162" s="21" t="s">
        <v>85</v>
      </c>
    </row>
    <row r="163" spans="2:65" s="1" customFormat="1" ht="25.5" customHeight="1">
      <c r="B163" s="170"/>
      <c r="C163" s="171" t="s">
        <v>404</v>
      </c>
      <c r="D163" s="171" t="s">
        <v>133</v>
      </c>
      <c r="E163" s="172" t="s">
        <v>405</v>
      </c>
      <c r="F163" s="173" t="s">
        <v>406</v>
      </c>
      <c r="G163" s="174" t="s">
        <v>278</v>
      </c>
      <c r="H163" s="175">
        <v>1845.09</v>
      </c>
      <c r="I163" s="176"/>
      <c r="J163" s="177">
        <f>ROUND(I163*H163,2)</f>
        <v>0</v>
      </c>
      <c r="K163" s="173" t="s">
        <v>137</v>
      </c>
      <c r="L163" s="38"/>
      <c r="M163" s="178" t="s">
        <v>5</v>
      </c>
      <c r="N163" s="179" t="s">
        <v>46</v>
      </c>
      <c r="O163" s="39"/>
      <c r="P163" s="180">
        <f>O163*H163</f>
        <v>0</v>
      </c>
      <c r="Q163" s="180">
        <v>0</v>
      </c>
      <c r="R163" s="180">
        <f>Q163*H163</f>
        <v>0</v>
      </c>
      <c r="S163" s="180">
        <v>0</v>
      </c>
      <c r="T163" s="181">
        <f>S163*H163</f>
        <v>0</v>
      </c>
      <c r="AR163" s="21" t="s">
        <v>151</v>
      </c>
      <c r="AT163" s="21" t="s">
        <v>133</v>
      </c>
      <c r="AU163" s="21" t="s">
        <v>85</v>
      </c>
      <c r="AY163" s="21" t="s">
        <v>130</v>
      </c>
      <c r="BE163" s="182">
        <f>IF(N163="základní",J163,0)</f>
        <v>0</v>
      </c>
      <c r="BF163" s="182">
        <f>IF(N163="snížená",J163,0)</f>
        <v>0</v>
      </c>
      <c r="BG163" s="182">
        <f>IF(N163="zákl. přenesená",J163,0)</f>
        <v>0</v>
      </c>
      <c r="BH163" s="182">
        <f>IF(N163="sníž. přenesená",J163,0)</f>
        <v>0</v>
      </c>
      <c r="BI163" s="182">
        <f>IF(N163="nulová",J163,0)</f>
        <v>0</v>
      </c>
      <c r="BJ163" s="21" t="s">
        <v>83</v>
      </c>
      <c r="BK163" s="182">
        <f>ROUND(I163*H163,2)</f>
        <v>0</v>
      </c>
      <c r="BL163" s="21" t="s">
        <v>151</v>
      </c>
      <c r="BM163" s="21" t="s">
        <v>407</v>
      </c>
    </row>
    <row r="164" spans="2:65" s="1" customFormat="1" ht="24">
      <c r="B164" s="38"/>
      <c r="D164" s="183" t="s">
        <v>140</v>
      </c>
      <c r="F164" s="184" t="s">
        <v>408</v>
      </c>
      <c r="I164" s="185"/>
      <c r="L164" s="38"/>
      <c r="M164" s="186"/>
      <c r="N164" s="39"/>
      <c r="O164" s="39"/>
      <c r="P164" s="39"/>
      <c r="Q164" s="39"/>
      <c r="R164" s="39"/>
      <c r="S164" s="39"/>
      <c r="T164" s="67"/>
      <c r="AT164" s="21" t="s">
        <v>140</v>
      </c>
      <c r="AU164" s="21" t="s">
        <v>85</v>
      </c>
    </row>
    <row r="165" spans="2:65" s="11" customFormat="1" ht="12">
      <c r="B165" s="200"/>
      <c r="D165" s="183" t="s">
        <v>298</v>
      </c>
      <c r="F165" s="201" t="s">
        <v>409</v>
      </c>
      <c r="H165" s="202">
        <v>1845.09</v>
      </c>
      <c r="I165" s="203"/>
      <c r="L165" s="200"/>
      <c r="M165" s="204"/>
      <c r="N165" s="205"/>
      <c r="O165" s="205"/>
      <c r="P165" s="205"/>
      <c r="Q165" s="205"/>
      <c r="R165" s="205"/>
      <c r="S165" s="205"/>
      <c r="T165" s="206"/>
      <c r="AT165" s="207" t="s">
        <v>298</v>
      </c>
      <c r="AU165" s="207" t="s">
        <v>85</v>
      </c>
      <c r="AV165" s="11" t="s">
        <v>85</v>
      </c>
      <c r="AW165" s="11" t="s">
        <v>6</v>
      </c>
      <c r="AX165" s="11" t="s">
        <v>83</v>
      </c>
      <c r="AY165" s="207" t="s">
        <v>130</v>
      </c>
    </row>
    <row r="166" spans="2:65" s="1" customFormat="1" ht="25.5" customHeight="1">
      <c r="B166" s="170"/>
      <c r="C166" s="171" t="s">
        <v>410</v>
      </c>
      <c r="D166" s="171" t="s">
        <v>133</v>
      </c>
      <c r="E166" s="172" t="s">
        <v>411</v>
      </c>
      <c r="F166" s="173" t="s">
        <v>412</v>
      </c>
      <c r="G166" s="174" t="s">
        <v>278</v>
      </c>
      <c r="H166" s="175">
        <v>13.75</v>
      </c>
      <c r="I166" s="176"/>
      <c r="J166" s="177">
        <f>ROUND(I166*H166,2)</f>
        <v>0</v>
      </c>
      <c r="K166" s="173" t="s">
        <v>137</v>
      </c>
      <c r="L166" s="38"/>
      <c r="M166" s="178" t="s">
        <v>5</v>
      </c>
      <c r="N166" s="179" t="s">
        <v>46</v>
      </c>
      <c r="O166" s="39"/>
      <c r="P166" s="180">
        <f>O166*H166</f>
        <v>0</v>
      </c>
      <c r="Q166" s="180">
        <v>0</v>
      </c>
      <c r="R166" s="180">
        <f>Q166*H166</f>
        <v>0</v>
      </c>
      <c r="S166" s="180">
        <v>0</v>
      </c>
      <c r="T166" s="181">
        <f>S166*H166</f>
        <v>0</v>
      </c>
      <c r="AR166" s="21" t="s">
        <v>151</v>
      </c>
      <c r="AT166" s="21" t="s">
        <v>133</v>
      </c>
      <c r="AU166" s="21" t="s">
        <v>85</v>
      </c>
      <c r="AY166" s="21" t="s">
        <v>130</v>
      </c>
      <c r="BE166" s="182">
        <f>IF(N166="základní",J166,0)</f>
        <v>0</v>
      </c>
      <c r="BF166" s="182">
        <f>IF(N166="snížená",J166,0)</f>
        <v>0</v>
      </c>
      <c r="BG166" s="182">
        <f>IF(N166="zákl. přenesená",J166,0)</f>
        <v>0</v>
      </c>
      <c r="BH166" s="182">
        <f>IF(N166="sníž. přenesená",J166,0)</f>
        <v>0</v>
      </c>
      <c r="BI166" s="182">
        <f>IF(N166="nulová",J166,0)</f>
        <v>0</v>
      </c>
      <c r="BJ166" s="21" t="s">
        <v>83</v>
      </c>
      <c r="BK166" s="182">
        <f>ROUND(I166*H166,2)</f>
        <v>0</v>
      </c>
      <c r="BL166" s="21" t="s">
        <v>151</v>
      </c>
      <c r="BM166" s="21" t="s">
        <v>413</v>
      </c>
    </row>
    <row r="167" spans="2:65" s="1" customFormat="1" ht="24">
      <c r="B167" s="38"/>
      <c r="D167" s="183" t="s">
        <v>140</v>
      </c>
      <c r="F167" s="184" t="s">
        <v>414</v>
      </c>
      <c r="I167" s="185"/>
      <c r="L167" s="38"/>
      <c r="M167" s="186"/>
      <c r="N167" s="39"/>
      <c r="O167" s="39"/>
      <c r="P167" s="39"/>
      <c r="Q167" s="39"/>
      <c r="R167" s="39"/>
      <c r="S167" s="39"/>
      <c r="T167" s="67"/>
      <c r="AT167" s="21" t="s">
        <v>140</v>
      </c>
      <c r="AU167" s="21" t="s">
        <v>85</v>
      </c>
    </row>
    <row r="168" spans="2:65" s="1" customFormat="1" ht="25.5" customHeight="1">
      <c r="B168" s="170"/>
      <c r="C168" s="171" t="s">
        <v>415</v>
      </c>
      <c r="D168" s="171" t="s">
        <v>133</v>
      </c>
      <c r="E168" s="172" t="s">
        <v>416</v>
      </c>
      <c r="F168" s="173" t="s">
        <v>277</v>
      </c>
      <c r="G168" s="174" t="s">
        <v>278</v>
      </c>
      <c r="H168" s="175">
        <v>17.68</v>
      </c>
      <c r="I168" s="176"/>
      <c r="J168" s="177">
        <f>ROUND(I168*H168,2)</f>
        <v>0</v>
      </c>
      <c r="K168" s="173" t="s">
        <v>137</v>
      </c>
      <c r="L168" s="38"/>
      <c r="M168" s="178" t="s">
        <v>5</v>
      </c>
      <c r="N168" s="179" t="s">
        <v>46</v>
      </c>
      <c r="O168" s="39"/>
      <c r="P168" s="180">
        <f>O168*H168</f>
        <v>0</v>
      </c>
      <c r="Q168" s="180">
        <v>0</v>
      </c>
      <c r="R168" s="180">
        <f>Q168*H168</f>
        <v>0</v>
      </c>
      <c r="S168" s="180">
        <v>0</v>
      </c>
      <c r="T168" s="181">
        <f>S168*H168</f>
        <v>0</v>
      </c>
      <c r="AR168" s="21" t="s">
        <v>151</v>
      </c>
      <c r="AT168" s="21" t="s">
        <v>133</v>
      </c>
      <c r="AU168" s="21" t="s">
        <v>85</v>
      </c>
      <c r="AY168" s="21" t="s">
        <v>130</v>
      </c>
      <c r="BE168" s="182">
        <f>IF(N168="základní",J168,0)</f>
        <v>0</v>
      </c>
      <c r="BF168" s="182">
        <f>IF(N168="snížená",J168,0)</f>
        <v>0</v>
      </c>
      <c r="BG168" s="182">
        <f>IF(N168="zákl. přenesená",J168,0)</f>
        <v>0</v>
      </c>
      <c r="BH168" s="182">
        <f>IF(N168="sníž. přenesená",J168,0)</f>
        <v>0</v>
      </c>
      <c r="BI168" s="182">
        <f>IF(N168="nulová",J168,0)</f>
        <v>0</v>
      </c>
      <c r="BJ168" s="21" t="s">
        <v>83</v>
      </c>
      <c r="BK168" s="182">
        <f>ROUND(I168*H168,2)</f>
        <v>0</v>
      </c>
      <c r="BL168" s="21" t="s">
        <v>151</v>
      </c>
      <c r="BM168" s="21" t="s">
        <v>417</v>
      </c>
    </row>
    <row r="169" spans="2:65" s="1" customFormat="1" ht="24">
      <c r="B169" s="38"/>
      <c r="D169" s="183" t="s">
        <v>140</v>
      </c>
      <c r="F169" s="184" t="s">
        <v>418</v>
      </c>
      <c r="I169" s="185"/>
      <c r="L169" s="38"/>
      <c r="M169" s="186"/>
      <c r="N169" s="39"/>
      <c r="O169" s="39"/>
      <c r="P169" s="39"/>
      <c r="Q169" s="39"/>
      <c r="R169" s="39"/>
      <c r="S169" s="39"/>
      <c r="T169" s="67"/>
      <c r="AT169" s="21" t="s">
        <v>140</v>
      </c>
      <c r="AU169" s="21" t="s">
        <v>85</v>
      </c>
    </row>
    <row r="170" spans="2:65" s="1" customFormat="1" ht="25.5" customHeight="1">
      <c r="B170" s="170"/>
      <c r="C170" s="171" t="s">
        <v>419</v>
      </c>
      <c r="D170" s="171" t="s">
        <v>133</v>
      </c>
      <c r="E170" s="172" t="s">
        <v>420</v>
      </c>
      <c r="F170" s="173" t="s">
        <v>421</v>
      </c>
      <c r="G170" s="174" t="s">
        <v>278</v>
      </c>
      <c r="H170" s="175">
        <v>4.41</v>
      </c>
      <c r="I170" s="176"/>
      <c r="J170" s="177">
        <f>ROUND(I170*H170,2)</f>
        <v>0</v>
      </c>
      <c r="K170" s="173" t="s">
        <v>137</v>
      </c>
      <c r="L170" s="38"/>
      <c r="M170" s="178" t="s">
        <v>5</v>
      </c>
      <c r="N170" s="179" t="s">
        <v>46</v>
      </c>
      <c r="O170" s="39"/>
      <c r="P170" s="180">
        <f>O170*H170</f>
        <v>0</v>
      </c>
      <c r="Q170" s="180">
        <v>0</v>
      </c>
      <c r="R170" s="180">
        <f>Q170*H170</f>
        <v>0</v>
      </c>
      <c r="S170" s="180">
        <v>0</v>
      </c>
      <c r="T170" s="181">
        <f>S170*H170</f>
        <v>0</v>
      </c>
      <c r="AR170" s="21" t="s">
        <v>151</v>
      </c>
      <c r="AT170" s="21" t="s">
        <v>133</v>
      </c>
      <c r="AU170" s="21" t="s">
        <v>85</v>
      </c>
      <c r="AY170" s="21" t="s">
        <v>130</v>
      </c>
      <c r="BE170" s="182">
        <f>IF(N170="základní",J170,0)</f>
        <v>0</v>
      </c>
      <c r="BF170" s="182">
        <f>IF(N170="snížená",J170,0)</f>
        <v>0</v>
      </c>
      <c r="BG170" s="182">
        <f>IF(N170="zákl. přenesená",J170,0)</f>
        <v>0</v>
      </c>
      <c r="BH170" s="182">
        <f>IF(N170="sníž. přenesená",J170,0)</f>
        <v>0</v>
      </c>
      <c r="BI170" s="182">
        <f>IF(N170="nulová",J170,0)</f>
        <v>0</v>
      </c>
      <c r="BJ170" s="21" t="s">
        <v>83</v>
      </c>
      <c r="BK170" s="182">
        <f>ROUND(I170*H170,2)</f>
        <v>0</v>
      </c>
      <c r="BL170" s="21" t="s">
        <v>151</v>
      </c>
      <c r="BM170" s="21" t="s">
        <v>422</v>
      </c>
    </row>
    <row r="171" spans="2:65" s="1" customFormat="1" ht="24">
      <c r="B171" s="38"/>
      <c r="D171" s="183" t="s">
        <v>140</v>
      </c>
      <c r="F171" s="184" t="s">
        <v>423</v>
      </c>
      <c r="I171" s="185"/>
      <c r="L171" s="38"/>
      <c r="M171" s="187"/>
      <c r="N171" s="188"/>
      <c r="O171" s="188"/>
      <c r="P171" s="188"/>
      <c r="Q171" s="188"/>
      <c r="R171" s="188"/>
      <c r="S171" s="188"/>
      <c r="T171" s="189"/>
      <c r="AT171" s="21" t="s">
        <v>140</v>
      </c>
      <c r="AU171" s="21" t="s">
        <v>85</v>
      </c>
    </row>
    <row r="172" spans="2:65" s="1" customFormat="1" ht="6.9" customHeight="1">
      <c r="B172" s="53"/>
      <c r="C172" s="54"/>
      <c r="D172" s="54"/>
      <c r="E172" s="54"/>
      <c r="F172" s="54"/>
      <c r="G172" s="54"/>
      <c r="H172" s="54"/>
      <c r="I172" s="124"/>
      <c r="J172" s="54"/>
      <c r="K172" s="54"/>
      <c r="L172" s="38"/>
    </row>
  </sheetData>
  <autoFilter ref="C82:K171"/>
  <mergeCells count="10">
    <mergeCell ref="J51:J52"/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300"/>
  <sheetViews>
    <sheetView showGridLines="0" tabSelected="1" workbookViewId="0">
      <pane ySplit="1" topLeftCell="A2" activePane="bottomLeft" state="frozen"/>
      <selection pane="bottomLeft" activeCell="F221" sqref="F221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96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18"/>
      <c r="B1" s="97"/>
      <c r="C1" s="97"/>
      <c r="D1" s="98" t="s">
        <v>1</v>
      </c>
      <c r="E1" s="97"/>
      <c r="F1" s="99" t="s">
        <v>93</v>
      </c>
      <c r="G1" s="334" t="s">
        <v>94</v>
      </c>
      <c r="H1" s="334"/>
      <c r="I1" s="100"/>
      <c r="J1" s="99" t="s">
        <v>95</v>
      </c>
      <c r="K1" s="98" t="s">
        <v>96</v>
      </c>
      <c r="L1" s="99" t="s">
        <v>97</v>
      </c>
      <c r="M1" s="99"/>
      <c r="N1" s="99"/>
      <c r="O1" s="99"/>
      <c r="P1" s="99"/>
      <c r="Q1" s="99"/>
      <c r="R1" s="99"/>
      <c r="S1" s="99"/>
      <c r="T1" s="99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" customHeight="1">
      <c r="L2" s="324" t="s">
        <v>8</v>
      </c>
      <c r="M2" s="325"/>
      <c r="N2" s="325"/>
      <c r="O2" s="325"/>
      <c r="P2" s="325"/>
      <c r="Q2" s="325"/>
      <c r="R2" s="325"/>
      <c r="S2" s="325"/>
      <c r="T2" s="325"/>
      <c r="U2" s="325"/>
      <c r="V2" s="325"/>
      <c r="AT2" s="21" t="s">
        <v>92</v>
      </c>
    </row>
    <row r="3" spans="1:70" ht="6.9" customHeight="1">
      <c r="B3" s="22"/>
      <c r="C3" s="23"/>
      <c r="D3" s="23"/>
      <c r="E3" s="23"/>
      <c r="F3" s="23"/>
      <c r="G3" s="23"/>
      <c r="H3" s="23"/>
      <c r="I3" s="101"/>
      <c r="J3" s="23"/>
      <c r="K3" s="24"/>
      <c r="AT3" s="21" t="s">
        <v>85</v>
      </c>
    </row>
    <row r="4" spans="1:70" ht="36.9" customHeight="1">
      <c r="B4" s="25"/>
      <c r="C4" s="26"/>
      <c r="D4" s="27" t="s">
        <v>98</v>
      </c>
      <c r="E4" s="26"/>
      <c r="F4" s="26"/>
      <c r="G4" s="26"/>
      <c r="H4" s="26"/>
      <c r="I4" s="102"/>
      <c r="J4" s="26"/>
      <c r="K4" s="28"/>
      <c r="M4" s="29" t="s">
        <v>13</v>
      </c>
      <c r="AT4" s="21" t="s">
        <v>6</v>
      </c>
    </row>
    <row r="5" spans="1:70" ht="6.9" customHeight="1">
      <c r="B5" s="25"/>
      <c r="C5" s="26"/>
      <c r="D5" s="26"/>
      <c r="E5" s="26"/>
      <c r="F5" s="26"/>
      <c r="G5" s="26"/>
      <c r="H5" s="26"/>
      <c r="I5" s="102"/>
      <c r="J5" s="26"/>
      <c r="K5" s="28"/>
    </row>
    <row r="6" spans="1:70" ht="13.2">
      <c r="B6" s="25"/>
      <c r="C6" s="26"/>
      <c r="D6" s="34" t="s">
        <v>19</v>
      </c>
      <c r="E6" s="26"/>
      <c r="F6" s="26"/>
      <c r="G6" s="26"/>
      <c r="H6" s="26"/>
      <c r="I6" s="102"/>
      <c r="J6" s="26"/>
      <c r="K6" s="28"/>
    </row>
    <row r="7" spans="1:70" ht="16.5" customHeight="1">
      <c r="B7" s="25"/>
      <c r="C7" s="26"/>
      <c r="D7" s="26"/>
      <c r="E7" s="326" t="str">
        <f>'Rekapitulace stavby'!K6</f>
        <v>Most ev.č. 07-27-01 přes potok Lutyňka v Bohumíně-Skřečoni</v>
      </c>
      <c r="F7" s="327"/>
      <c r="G7" s="327"/>
      <c r="H7" s="327"/>
      <c r="I7" s="102"/>
      <c r="J7" s="26"/>
      <c r="K7" s="28"/>
    </row>
    <row r="8" spans="1:70" s="1" customFormat="1" ht="13.2">
      <c r="B8" s="38"/>
      <c r="C8" s="39"/>
      <c r="D8" s="34" t="s">
        <v>99</v>
      </c>
      <c r="E8" s="39"/>
      <c r="F8" s="39"/>
      <c r="G8" s="39"/>
      <c r="H8" s="39"/>
      <c r="I8" s="103"/>
      <c r="J8" s="39"/>
      <c r="K8" s="42"/>
    </row>
    <row r="9" spans="1:70" s="1" customFormat="1" ht="36.9" customHeight="1">
      <c r="B9" s="38"/>
      <c r="C9" s="39"/>
      <c r="D9" s="39"/>
      <c r="E9" s="328" t="s">
        <v>424</v>
      </c>
      <c r="F9" s="329"/>
      <c r="G9" s="329"/>
      <c r="H9" s="329"/>
      <c r="I9" s="103"/>
      <c r="J9" s="39"/>
      <c r="K9" s="42"/>
    </row>
    <row r="10" spans="1:70" s="1" customFormat="1" ht="12">
      <c r="B10" s="38"/>
      <c r="C10" s="39"/>
      <c r="D10" s="39"/>
      <c r="E10" s="39"/>
      <c r="F10" s="39"/>
      <c r="G10" s="39"/>
      <c r="H10" s="39"/>
      <c r="I10" s="103"/>
      <c r="J10" s="39"/>
      <c r="K10" s="42"/>
    </row>
    <row r="11" spans="1:70" s="1" customFormat="1" ht="14.4" customHeight="1">
      <c r="B11" s="38"/>
      <c r="C11" s="39"/>
      <c r="D11" s="34" t="s">
        <v>21</v>
      </c>
      <c r="E11" s="39"/>
      <c r="F11" s="32" t="s">
        <v>5</v>
      </c>
      <c r="G11" s="39"/>
      <c r="H11" s="39"/>
      <c r="I11" s="104" t="s">
        <v>22</v>
      </c>
      <c r="J11" s="32" t="s">
        <v>5</v>
      </c>
      <c r="K11" s="42"/>
    </row>
    <row r="12" spans="1:70" s="1" customFormat="1" ht="14.4" customHeight="1">
      <c r="B12" s="38"/>
      <c r="C12" s="39"/>
      <c r="D12" s="34" t="s">
        <v>23</v>
      </c>
      <c r="E12" s="39"/>
      <c r="F12" s="32" t="s">
        <v>24</v>
      </c>
      <c r="G12" s="39"/>
      <c r="H12" s="39"/>
      <c r="I12" s="104" t="s">
        <v>25</v>
      </c>
      <c r="J12" s="105" t="str">
        <f>'Rekapitulace stavby'!AN8</f>
        <v>29. 3. 2018</v>
      </c>
      <c r="K12" s="42"/>
    </row>
    <row r="13" spans="1:70" s="1" customFormat="1" ht="10.8" customHeight="1">
      <c r="B13" s="38"/>
      <c r="C13" s="39"/>
      <c r="D13" s="39"/>
      <c r="E13" s="39"/>
      <c r="F13" s="39"/>
      <c r="G13" s="39"/>
      <c r="H13" s="39"/>
      <c r="I13" s="103"/>
      <c r="J13" s="39"/>
      <c r="K13" s="42"/>
    </row>
    <row r="14" spans="1:70" s="1" customFormat="1" ht="14.4" customHeight="1">
      <c r="B14" s="38"/>
      <c r="C14" s="39"/>
      <c r="D14" s="34" t="s">
        <v>27</v>
      </c>
      <c r="E14" s="39"/>
      <c r="F14" s="39"/>
      <c r="G14" s="39"/>
      <c r="H14" s="39"/>
      <c r="I14" s="104" t="s">
        <v>28</v>
      </c>
      <c r="J14" s="32" t="s">
        <v>29</v>
      </c>
      <c r="K14" s="42"/>
    </row>
    <row r="15" spans="1:70" s="1" customFormat="1" ht="18" customHeight="1">
      <c r="B15" s="38"/>
      <c r="C15" s="39"/>
      <c r="D15" s="39"/>
      <c r="E15" s="32" t="s">
        <v>30</v>
      </c>
      <c r="F15" s="39"/>
      <c r="G15" s="39"/>
      <c r="H15" s="39"/>
      <c r="I15" s="104" t="s">
        <v>31</v>
      </c>
      <c r="J15" s="32" t="s">
        <v>32</v>
      </c>
      <c r="K15" s="42"/>
    </row>
    <row r="16" spans="1:70" s="1" customFormat="1" ht="6.9" customHeight="1">
      <c r="B16" s="38"/>
      <c r="C16" s="39"/>
      <c r="D16" s="39"/>
      <c r="E16" s="39"/>
      <c r="F16" s="39"/>
      <c r="G16" s="39"/>
      <c r="H16" s="39"/>
      <c r="I16" s="103"/>
      <c r="J16" s="39"/>
      <c r="K16" s="42"/>
    </row>
    <row r="17" spans="2:11" s="1" customFormat="1" ht="14.4" customHeight="1">
      <c r="B17" s="38"/>
      <c r="C17" s="39"/>
      <c r="D17" s="34" t="s">
        <v>33</v>
      </c>
      <c r="E17" s="39"/>
      <c r="F17" s="39"/>
      <c r="G17" s="39"/>
      <c r="H17" s="39"/>
      <c r="I17" s="104" t="s">
        <v>28</v>
      </c>
      <c r="J17" s="32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2" t="str">
        <f>IF('Rekapitulace stavby'!E14="Vyplň údaj","",IF('Rekapitulace stavby'!E14="","",'Rekapitulace stavby'!E14))</f>
        <v/>
      </c>
      <c r="F18" s="39"/>
      <c r="G18" s="39"/>
      <c r="H18" s="39"/>
      <c r="I18" s="104" t="s">
        <v>31</v>
      </c>
      <c r="J18" s="32" t="str">
        <f>IF('Rekapitulace stavby'!AN14="Vyplň údaj","",IF('Rekapitulace stavby'!AN14="","",'Rekapitulace stavby'!AN14))</f>
        <v/>
      </c>
      <c r="K18" s="42"/>
    </row>
    <row r="19" spans="2:11" s="1" customFormat="1" ht="6.9" customHeight="1">
      <c r="B19" s="38"/>
      <c r="C19" s="39"/>
      <c r="D19" s="39"/>
      <c r="E19" s="39"/>
      <c r="F19" s="39"/>
      <c r="G19" s="39"/>
      <c r="H19" s="39"/>
      <c r="I19" s="103"/>
      <c r="J19" s="39"/>
      <c r="K19" s="42"/>
    </row>
    <row r="20" spans="2:11" s="1" customFormat="1" ht="14.4" customHeight="1">
      <c r="B20" s="38"/>
      <c r="C20" s="39"/>
      <c r="D20" s="34" t="s">
        <v>35</v>
      </c>
      <c r="E20" s="39"/>
      <c r="F20" s="39"/>
      <c r="G20" s="39"/>
      <c r="H20" s="39"/>
      <c r="I20" s="104" t="s">
        <v>28</v>
      </c>
      <c r="J20" s="32" t="s">
        <v>36</v>
      </c>
      <c r="K20" s="42"/>
    </row>
    <row r="21" spans="2:11" s="1" customFormat="1" ht="18" customHeight="1">
      <c r="B21" s="38"/>
      <c r="C21" s="39"/>
      <c r="D21" s="39"/>
      <c r="E21" s="32" t="s">
        <v>37</v>
      </c>
      <c r="F21" s="39"/>
      <c r="G21" s="39"/>
      <c r="H21" s="39"/>
      <c r="I21" s="104" t="s">
        <v>31</v>
      </c>
      <c r="J21" s="32" t="s">
        <v>38</v>
      </c>
      <c r="K21" s="42"/>
    </row>
    <row r="22" spans="2:11" s="1" customFormat="1" ht="6.9" customHeight="1">
      <c r="B22" s="38"/>
      <c r="C22" s="39"/>
      <c r="D22" s="39"/>
      <c r="E22" s="39"/>
      <c r="F22" s="39"/>
      <c r="G22" s="39"/>
      <c r="H22" s="39"/>
      <c r="I22" s="103"/>
      <c r="J22" s="39"/>
      <c r="K22" s="42"/>
    </row>
    <row r="23" spans="2:11" s="1" customFormat="1" ht="14.4" customHeight="1">
      <c r="B23" s="38"/>
      <c r="C23" s="39"/>
      <c r="D23" s="34" t="s">
        <v>40</v>
      </c>
      <c r="E23" s="39"/>
      <c r="F23" s="39"/>
      <c r="G23" s="39"/>
      <c r="H23" s="39"/>
      <c r="I23" s="103"/>
      <c r="J23" s="39"/>
      <c r="K23" s="42"/>
    </row>
    <row r="24" spans="2:11" s="6" customFormat="1" ht="16.5" customHeight="1">
      <c r="B24" s="106"/>
      <c r="C24" s="107"/>
      <c r="D24" s="107"/>
      <c r="E24" s="296" t="s">
        <v>5</v>
      </c>
      <c r="F24" s="296"/>
      <c r="G24" s="296"/>
      <c r="H24" s="296"/>
      <c r="I24" s="108"/>
      <c r="J24" s="107"/>
      <c r="K24" s="109"/>
    </row>
    <row r="25" spans="2:11" s="1" customFormat="1" ht="6.9" customHeight="1">
      <c r="B25" s="38"/>
      <c r="C25" s="39"/>
      <c r="D25" s="39"/>
      <c r="E25" s="39"/>
      <c r="F25" s="39"/>
      <c r="G25" s="39"/>
      <c r="H25" s="39"/>
      <c r="I25" s="103"/>
      <c r="J25" s="39"/>
      <c r="K25" s="42"/>
    </row>
    <row r="26" spans="2:11" s="1" customFormat="1" ht="6.9" customHeight="1">
      <c r="B26" s="38"/>
      <c r="C26" s="39"/>
      <c r="D26" s="65"/>
      <c r="E26" s="65"/>
      <c r="F26" s="65"/>
      <c r="G26" s="65"/>
      <c r="H26" s="65"/>
      <c r="I26" s="110"/>
      <c r="J26" s="65"/>
      <c r="K26" s="111"/>
    </row>
    <row r="27" spans="2:11" s="1" customFormat="1" ht="25.35" customHeight="1">
      <c r="B27" s="38"/>
      <c r="C27" s="39"/>
      <c r="D27" s="112" t="s">
        <v>41</v>
      </c>
      <c r="E27" s="39"/>
      <c r="F27" s="39"/>
      <c r="G27" s="39"/>
      <c r="H27" s="39"/>
      <c r="I27" s="103"/>
      <c r="J27" s="113">
        <f>ROUND(J87,2)</f>
        <v>0</v>
      </c>
      <c r="K27" s="42"/>
    </row>
    <row r="28" spans="2:11" s="1" customFormat="1" ht="6.9" customHeight="1">
      <c r="B28" s="38"/>
      <c r="C28" s="39"/>
      <c r="D28" s="65"/>
      <c r="E28" s="65"/>
      <c r="F28" s="65"/>
      <c r="G28" s="65"/>
      <c r="H28" s="65"/>
      <c r="I28" s="110"/>
      <c r="J28" s="65"/>
      <c r="K28" s="111"/>
    </row>
    <row r="29" spans="2:11" s="1" customFormat="1" ht="14.4" customHeight="1">
      <c r="B29" s="38"/>
      <c r="C29" s="39"/>
      <c r="D29" s="39"/>
      <c r="E29" s="39"/>
      <c r="F29" s="43" t="s">
        <v>43</v>
      </c>
      <c r="G29" s="39"/>
      <c r="H29" s="39"/>
      <c r="I29" s="114" t="s">
        <v>42</v>
      </c>
      <c r="J29" s="43" t="s">
        <v>44</v>
      </c>
      <c r="K29" s="42"/>
    </row>
    <row r="30" spans="2:11" s="1" customFormat="1" ht="14.4" customHeight="1">
      <c r="B30" s="38"/>
      <c r="C30" s="39"/>
      <c r="D30" s="46" t="s">
        <v>45</v>
      </c>
      <c r="E30" s="46" t="s">
        <v>46</v>
      </c>
      <c r="F30" s="115">
        <f>ROUND(SUM(BE87:BE299), 2)</f>
        <v>0</v>
      </c>
      <c r="G30" s="39"/>
      <c r="H30" s="39"/>
      <c r="I30" s="116">
        <v>0.21</v>
      </c>
      <c r="J30" s="115">
        <f>ROUND(ROUND((SUM(BE87:BE299)), 2)*I30, 2)</f>
        <v>0</v>
      </c>
      <c r="K30" s="42"/>
    </row>
    <row r="31" spans="2:11" s="1" customFormat="1" ht="14.4" customHeight="1">
      <c r="B31" s="38"/>
      <c r="C31" s="39"/>
      <c r="D31" s="39"/>
      <c r="E31" s="46" t="s">
        <v>47</v>
      </c>
      <c r="F31" s="115">
        <f>ROUND(SUM(BF87:BF299), 2)</f>
        <v>0</v>
      </c>
      <c r="G31" s="39"/>
      <c r="H31" s="39"/>
      <c r="I31" s="116">
        <v>0.15</v>
      </c>
      <c r="J31" s="115">
        <f>ROUND(ROUND((SUM(BF87:BF299)), 2)*I31, 2)</f>
        <v>0</v>
      </c>
      <c r="K31" s="42"/>
    </row>
    <row r="32" spans="2:11" s="1" customFormat="1" ht="14.4" hidden="1" customHeight="1">
      <c r="B32" s="38"/>
      <c r="C32" s="39"/>
      <c r="D32" s="39"/>
      <c r="E32" s="46" t="s">
        <v>48</v>
      </c>
      <c r="F32" s="115">
        <f>ROUND(SUM(BG87:BG299), 2)</f>
        <v>0</v>
      </c>
      <c r="G32" s="39"/>
      <c r="H32" s="39"/>
      <c r="I32" s="116">
        <v>0.21</v>
      </c>
      <c r="J32" s="115">
        <v>0</v>
      </c>
      <c r="K32" s="42"/>
    </row>
    <row r="33" spans="2:11" s="1" customFormat="1" ht="14.4" hidden="1" customHeight="1">
      <c r="B33" s="38"/>
      <c r="C33" s="39"/>
      <c r="D33" s="39"/>
      <c r="E33" s="46" t="s">
        <v>49</v>
      </c>
      <c r="F33" s="115">
        <f>ROUND(SUM(BH87:BH299), 2)</f>
        <v>0</v>
      </c>
      <c r="G33" s="39"/>
      <c r="H33" s="39"/>
      <c r="I33" s="116">
        <v>0.15</v>
      </c>
      <c r="J33" s="115">
        <v>0</v>
      </c>
      <c r="K33" s="42"/>
    </row>
    <row r="34" spans="2:11" s="1" customFormat="1" ht="14.4" hidden="1" customHeight="1">
      <c r="B34" s="38"/>
      <c r="C34" s="39"/>
      <c r="D34" s="39"/>
      <c r="E34" s="46" t="s">
        <v>50</v>
      </c>
      <c r="F34" s="115">
        <f>ROUND(SUM(BI87:BI299), 2)</f>
        <v>0</v>
      </c>
      <c r="G34" s="39"/>
      <c r="H34" s="39"/>
      <c r="I34" s="116">
        <v>0</v>
      </c>
      <c r="J34" s="115">
        <v>0</v>
      </c>
      <c r="K34" s="42"/>
    </row>
    <row r="35" spans="2:11" s="1" customFormat="1" ht="6.9" customHeight="1">
      <c r="B35" s="38"/>
      <c r="C35" s="39"/>
      <c r="D35" s="39"/>
      <c r="E35" s="39"/>
      <c r="F35" s="39"/>
      <c r="G35" s="39"/>
      <c r="H35" s="39"/>
      <c r="I35" s="103"/>
      <c r="J35" s="39"/>
      <c r="K35" s="42"/>
    </row>
    <row r="36" spans="2:11" s="1" customFormat="1" ht="25.35" customHeight="1">
      <c r="B36" s="38"/>
      <c r="C36" s="117"/>
      <c r="D36" s="118" t="s">
        <v>51</v>
      </c>
      <c r="E36" s="68"/>
      <c r="F36" s="68"/>
      <c r="G36" s="119" t="s">
        <v>52</v>
      </c>
      <c r="H36" s="120" t="s">
        <v>53</v>
      </c>
      <c r="I36" s="121"/>
      <c r="J36" s="122">
        <f>SUM(J27:J34)</f>
        <v>0</v>
      </c>
      <c r="K36" s="123"/>
    </row>
    <row r="37" spans="2:11" s="1" customFormat="1" ht="14.4" customHeight="1">
      <c r="B37" s="53"/>
      <c r="C37" s="54"/>
      <c r="D37" s="54"/>
      <c r="E37" s="54"/>
      <c r="F37" s="54"/>
      <c r="G37" s="54"/>
      <c r="H37" s="54"/>
      <c r="I37" s="124"/>
      <c r="J37" s="54"/>
      <c r="K37" s="55"/>
    </row>
    <row r="41" spans="2:11" s="1" customFormat="1" ht="6.9" customHeight="1">
      <c r="B41" s="56"/>
      <c r="C41" s="57"/>
      <c r="D41" s="57"/>
      <c r="E41" s="57"/>
      <c r="F41" s="57"/>
      <c r="G41" s="57"/>
      <c r="H41" s="57"/>
      <c r="I41" s="125"/>
      <c r="J41" s="57"/>
      <c r="K41" s="126"/>
    </row>
    <row r="42" spans="2:11" s="1" customFormat="1" ht="36.9" customHeight="1">
      <c r="B42" s="38"/>
      <c r="C42" s="27" t="s">
        <v>101</v>
      </c>
      <c r="D42" s="39"/>
      <c r="E42" s="39"/>
      <c r="F42" s="39"/>
      <c r="G42" s="39"/>
      <c r="H42" s="39"/>
      <c r="I42" s="103"/>
      <c r="J42" s="39"/>
      <c r="K42" s="42"/>
    </row>
    <row r="43" spans="2:11" s="1" customFormat="1" ht="6.9" customHeight="1">
      <c r="B43" s="38"/>
      <c r="C43" s="39"/>
      <c r="D43" s="39"/>
      <c r="E43" s="39"/>
      <c r="F43" s="39"/>
      <c r="G43" s="39"/>
      <c r="H43" s="39"/>
      <c r="I43" s="103"/>
      <c r="J43" s="39"/>
      <c r="K43" s="42"/>
    </row>
    <row r="44" spans="2:11" s="1" customFormat="1" ht="14.4" customHeight="1">
      <c r="B44" s="38"/>
      <c r="C44" s="34" t="s">
        <v>19</v>
      </c>
      <c r="D44" s="39"/>
      <c r="E44" s="39"/>
      <c r="F44" s="39"/>
      <c r="G44" s="39"/>
      <c r="H44" s="39"/>
      <c r="I44" s="103"/>
      <c r="J44" s="39"/>
      <c r="K44" s="42"/>
    </row>
    <row r="45" spans="2:11" s="1" customFormat="1" ht="16.5" customHeight="1">
      <c r="B45" s="38"/>
      <c r="C45" s="39"/>
      <c r="D45" s="39"/>
      <c r="E45" s="326" t="str">
        <f>E7</f>
        <v>Most ev.č. 07-27-01 přes potok Lutyňka v Bohumíně-Skřečoni</v>
      </c>
      <c r="F45" s="327"/>
      <c r="G45" s="327"/>
      <c r="H45" s="327"/>
      <c r="I45" s="103"/>
      <c r="J45" s="39"/>
      <c r="K45" s="42"/>
    </row>
    <row r="46" spans="2:11" s="1" customFormat="1" ht="14.4" customHeight="1">
      <c r="B46" s="38"/>
      <c r="C46" s="34" t="s">
        <v>99</v>
      </c>
      <c r="D46" s="39"/>
      <c r="E46" s="39"/>
      <c r="F46" s="39"/>
      <c r="G46" s="39"/>
      <c r="H46" s="39"/>
      <c r="I46" s="103"/>
      <c r="J46" s="39"/>
      <c r="K46" s="42"/>
    </row>
    <row r="47" spans="2:11" s="1" customFormat="1" ht="17.25" customHeight="1">
      <c r="B47" s="38"/>
      <c r="C47" s="39"/>
      <c r="D47" s="39"/>
      <c r="E47" s="328" t="str">
        <f>E9</f>
        <v>201 - 201 - Most ev.č. 07-27-01</v>
      </c>
      <c r="F47" s="329"/>
      <c r="G47" s="329"/>
      <c r="H47" s="329"/>
      <c r="I47" s="103"/>
      <c r="J47" s="39"/>
      <c r="K47" s="42"/>
    </row>
    <row r="48" spans="2:11" s="1" customFormat="1" ht="6.9" customHeight="1">
      <c r="B48" s="38"/>
      <c r="C48" s="39"/>
      <c r="D48" s="39"/>
      <c r="E48" s="39"/>
      <c r="F48" s="39"/>
      <c r="G48" s="39"/>
      <c r="H48" s="39"/>
      <c r="I48" s="103"/>
      <c r="J48" s="39"/>
      <c r="K48" s="42"/>
    </row>
    <row r="49" spans="2:47" s="1" customFormat="1" ht="18" customHeight="1">
      <c r="B49" s="38"/>
      <c r="C49" s="34" t="s">
        <v>23</v>
      </c>
      <c r="D49" s="39"/>
      <c r="E49" s="39"/>
      <c r="F49" s="32" t="str">
        <f>F12</f>
        <v xml:space="preserve"> </v>
      </c>
      <c r="G49" s="39"/>
      <c r="H49" s="39"/>
      <c r="I49" s="104" t="s">
        <v>25</v>
      </c>
      <c r="J49" s="105" t="str">
        <f>IF(J12="","",J12)</f>
        <v>29. 3. 2018</v>
      </c>
      <c r="K49" s="42"/>
    </row>
    <row r="50" spans="2:47" s="1" customFormat="1" ht="6.9" customHeight="1">
      <c r="B50" s="38"/>
      <c r="C50" s="39"/>
      <c r="D50" s="39"/>
      <c r="E50" s="39"/>
      <c r="F50" s="39"/>
      <c r="G50" s="39"/>
      <c r="H50" s="39"/>
      <c r="I50" s="103"/>
      <c r="J50" s="39"/>
      <c r="K50" s="42"/>
    </row>
    <row r="51" spans="2:47" s="1" customFormat="1" ht="13.2">
      <c r="B51" s="38"/>
      <c r="C51" s="34" t="s">
        <v>27</v>
      </c>
      <c r="D51" s="39"/>
      <c r="E51" s="39"/>
      <c r="F51" s="32" t="str">
        <f>E15</f>
        <v>Město Bohumín</v>
      </c>
      <c r="G51" s="39"/>
      <c r="H51" s="39"/>
      <c r="I51" s="104" t="s">
        <v>35</v>
      </c>
      <c r="J51" s="296" t="str">
        <f>E21</f>
        <v>Ing. Pavel Kurečka MOSTY s.r.o.</v>
      </c>
      <c r="K51" s="42"/>
    </row>
    <row r="52" spans="2:47" s="1" customFormat="1" ht="14.4" customHeight="1">
      <c r="B52" s="38"/>
      <c r="C52" s="34" t="s">
        <v>33</v>
      </c>
      <c r="D52" s="39"/>
      <c r="E52" s="39"/>
      <c r="F52" s="32" t="str">
        <f>IF(E18="","",E18)</f>
        <v/>
      </c>
      <c r="G52" s="39"/>
      <c r="H52" s="39"/>
      <c r="I52" s="103"/>
      <c r="J52" s="330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03"/>
      <c r="J53" s="39"/>
      <c r="K53" s="42"/>
    </row>
    <row r="54" spans="2:47" s="1" customFormat="1" ht="29.25" customHeight="1">
      <c r="B54" s="38"/>
      <c r="C54" s="127" t="s">
        <v>102</v>
      </c>
      <c r="D54" s="117"/>
      <c r="E54" s="117"/>
      <c r="F54" s="117"/>
      <c r="G54" s="117"/>
      <c r="H54" s="117"/>
      <c r="I54" s="128"/>
      <c r="J54" s="129" t="s">
        <v>103</v>
      </c>
      <c r="K54" s="130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03"/>
      <c r="J55" s="39"/>
      <c r="K55" s="42"/>
    </row>
    <row r="56" spans="2:47" s="1" customFormat="1" ht="29.25" customHeight="1">
      <c r="B56" s="38"/>
      <c r="C56" s="131" t="s">
        <v>104</v>
      </c>
      <c r="D56" s="39"/>
      <c r="E56" s="39"/>
      <c r="F56" s="39"/>
      <c r="G56" s="39"/>
      <c r="H56" s="39"/>
      <c r="I56" s="103"/>
      <c r="J56" s="113">
        <f>J87</f>
        <v>0</v>
      </c>
      <c r="K56" s="42"/>
      <c r="AU56" s="21" t="s">
        <v>105</v>
      </c>
    </row>
    <row r="57" spans="2:47" s="7" customFormat="1" ht="24.9" customHeight="1">
      <c r="B57" s="132"/>
      <c r="C57" s="133"/>
      <c r="D57" s="134" t="s">
        <v>220</v>
      </c>
      <c r="E57" s="135"/>
      <c r="F57" s="135"/>
      <c r="G57" s="135"/>
      <c r="H57" s="135"/>
      <c r="I57" s="136"/>
      <c r="J57" s="137">
        <f>J88</f>
        <v>0</v>
      </c>
      <c r="K57" s="138"/>
    </row>
    <row r="58" spans="2:47" s="8" customFormat="1" ht="19.95" customHeight="1">
      <c r="B58" s="139"/>
      <c r="C58" s="140"/>
      <c r="D58" s="141" t="s">
        <v>221</v>
      </c>
      <c r="E58" s="142"/>
      <c r="F58" s="142"/>
      <c r="G58" s="142"/>
      <c r="H58" s="142"/>
      <c r="I58" s="143"/>
      <c r="J58" s="144">
        <f>J89</f>
        <v>0</v>
      </c>
      <c r="K58" s="145"/>
    </row>
    <row r="59" spans="2:47" s="8" customFormat="1" ht="19.95" customHeight="1">
      <c r="B59" s="139"/>
      <c r="C59" s="140"/>
      <c r="D59" s="141" t="s">
        <v>425</v>
      </c>
      <c r="E59" s="142"/>
      <c r="F59" s="142"/>
      <c r="G59" s="142"/>
      <c r="H59" s="142"/>
      <c r="I59" s="143"/>
      <c r="J59" s="144">
        <f>J124</f>
        <v>0</v>
      </c>
      <c r="K59" s="145"/>
    </row>
    <row r="60" spans="2:47" s="8" customFormat="1" ht="19.95" customHeight="1">
      <c r="B60" s="139"/>
      <c r="C60" s="140"/>
      <c r="D60" s="141" t="s">
        <v>222</v>
      </c>
      <c r="E60" s="142"/>
      <c r="F60" s="142"/>
      <c r="G60" s="142"/>
      <c r="H60" s="142"/>
      <c r="I60" s="143"/>
      <c r="J60" s="144">
        <f>J135</f>
        <v>0</v>
      </c>
      <c r="K60" s="145"/>
    </row>
    <row r="61" spans="2:47" s="8" customFormat="1" ht="19.95" customHeight="1">
      <c r="B61" s="139"/>
      <c r="C61" s="140"/>
      <c r="D61" s="141" t="s">
        <v>223</v>
      </c>
      <c r="E61" s="142"/>
      <c r="F61" s="142"/>
      <c r="G61" s="142"/>
      <c r="H61" s="142"/>
      <c r="I61" s="143"/>
      <c r="J61" s="144">
        <f>J157</f>
        <v>0</v>
      </c>
      <c r="K61" s="145"/>
    </row>
    <row r="62" spans="2:47" s="8" customFormat="1" ht="19.95" customHeight="1">
      <c r="B62" s="139"/>
      <c r="C62" s="140"/>
      <c r="D62" s="141" t="s">
        <v>224</v>
      </c>
      <c r="E62" s="142"/>
      <c r="F62" s="142"/>
      <c r="G62" s="142"/>
      <c r="H62" s="142"/>
      <c r="I62" s="143"/>
      <c r="J62" s="144">
        <f>J181</f>
        <v>0</v>
      </c>
      <c r="K62" s="145"/>
    </row>
    <row r="63" spans="2:47" s="8" customFormat="1" ht="19.95" customHeight="1">
      <c r="B63" s="139"/>
      <c r="C63" s="140"/>
      <c r="D63" s="141" t="s">
        <v>426</v>
      </c>
      <c r="E63" s="142"/>
      <c r="F63" s="142"/>
      <c r="G63" s="142"/>
      <c r="H63" s="142"/>
      <c r="I63" s="143"/>
      <c r="J63" s="144">
        <f>J196</f>
        <v>0</v>
      </c>
      <c r="K63" s="145"/>
    </row>
    <row r="64" spans="2:47" s="8" customFormat="1" ht="19.95" customHeight="1">
      <c r="B64" s="139"/>
      <c r="C64" s="140"/>
      <c r="D64" s="141" t="s">
        <v>225</v>
      </c>
      <c r="E64" s="142"/>
      <c r="F64" s="142"/>
      <c r="G64" s="142"/>
      <c r="H64" s="142"/>
      <c r="I64" s="143"/>
      <c r="J64" s="144">
        <f>J201</f>
        <v>0</v>
      </c>
      <c r="K64" s="145"/>
    </row>
    <row r="65" spans="2:12" s="8" customFormat="1" ht="19.95" customHeight="1">
      <c r="B65" s="139"/>
      <c r="C65" s="140"/>
      <c r="D65" s="141" t="s">
        <v>226</v>
      </c>
      <c r="E65" s="142"/>
      <c r="F65" s="142"/>
      <c r="G65" s="142"/>
      <c r="H65" s="142"/>
      <c r="I65" s="143"/>
      <c r="J65" s="144">
        <f>J271</f>
        <v>0</v>
      </c>
      <c r="K65" s="145"/>
    </row>
    <row r="66" spans="2:12" s="7" customFormat="1" ht="24.9" customHeight="1">
      <c r="B66" s="132"/>
      <c r="C66" s="133"/>
      <c r="D66" s="134" t="s">
        <v>427</v>
      </c>
      <c r="E66" s="135"/>
      <c r="F66" s="135"/>
      <c r="G66" s="135"/>
      <c r="H66" s="135"/>
      <c r="I66" s="136"/>
      <c r="J66" s="137">
        <f>J285</f>
        <v>0</v>
      </c>
      <c r="K66" s="138"/>
    </row>
    <row r="67" spans="2:12" s="8" customFormat="1" ht="19.95" customHeight="1">
      <c r="B67" s="139"/>
      <c r="C67" s="140"/>
      <c r="D67" s="141" t="s">
        <v>428</v>
      </c>
      <c r="E67" s="142"/>
      <c r="F67" s="142"/>
      <c r="G67" s="142"/>
      <c r="H67" s="142"/>
      <c r="I67" s="143"/>
      <c r="J67" s="144">
        <f>J286</f>
        <v>0</v>
      </c>
      <c r="K67" s="145"/>
    </row>
    <row r="68" spans="2:12" s="1" customFormat="1" ht="21.75" customHeight="1">
      <c r="B68" s="38"/>
      <c r="C68" s="39"/>
      <c r="D68" s="39"/>
      <c r="E68" s="39"/>
      <c r="F68" s="39"/>
      <c r="G68" s="39"/>
      <c r="H68" s="39"/>
      <c r="I68" s="103"/>
      <c r="J68" s="39"/>
      <c r="K68" s="42"/>
    </row>
    <row r="69" spans="2:12" s="1" customFormat="1" ht="6.9" customHeight="1">
      <c r="B69" s="53"/>
      <c r="C69" s="54"/>
      <c r="D69" s="54"/>
      <c r="E69" s="54"/>
      <c r="F69" s="54"/>
      <c r="G69" s="54"/>
      <c r="H69" s="54"/>
      <c r="I69" s="124"/>
      <c r="J69" s="54"/>
      <c r="K69" s="55"/>
    </row>
    <row r="73" spans="2:12" s="1" customFormat="1" ht="6.9" customHeight="1">
      <c r="B73" s="56"/>
      <c r="C73" s="57"/>
      <c r="D73" s="57"/>
      <c r="E73" s="57"/>
      <c r="F73" s="57"/>
      <c r="G73" s="57"/>
      <c r="H73" s="57"/>
      <c r="I73" s="125"/>
      <c r="J73" s="57"/>
      <c r="K73" s="57"/>
      <c r="L73" s="38"/>
    </row>
    <row r="74" spans="2:12" s="1" customFormat="1" ht="36.9" customHeight="1">
      <c r="B74" s="38"/>
      <c r="C74" s="58" t="s">
        <v>113</v>
      </c>
      <c r="L74" s="38"/>
    </row>
    <row r="75" spans="2:12" s="1" customFormat="1" ht="6.9" customHeight="1">
      <c r="B75" s="38"/>
      <c r="L75" s="38"/>
    </row>
    <row r="76" spans="2:12" s="1" customFormat="1" ht="14.4" customHeight="1">
      <c r="B76" s="38"/>
      <c r="C76" s="60" t="s">
        <v>19</v>
      </c>
      <c r="L76" s="38"/>
    </row>
    <row r="77" spans="2:12" s="1" customFormat="1" ht="16.5" customHeight="1">
      <c r="B77" s="38"/>
      <c r="E77" s="331" t="str">
        <f>E7</f>
        <v>Most ev.č. 07-27-01 přes potok Lutyňka v Bohumíně-Skřečoni</v>
      </c>
      <c r="F77" s="332"/>
      <c r="G77" s="332"/>
      <c r="H77" s="332"/>
      <c r="L77" s="38"/>
    </row>
    <row r="78" spans="2:12" s="1" customFormat="1" ht="14.4" customHeight="1">
      <c r="B78" s="38"/>
      <c r="C78" s="60" t="s">
        <v>99</v>
      </c>
      <c r="L78" s="38"/>
    </row>
    <row r="79" spans="2:12" s="1" customFormat="1" ht="17.25" customHeight="1">
      <c r="B79" s="38"/>
      <c r="E79" s="307" t="str">
        <f>E9</f>
        <v>201 - 201 - Most ev.č. 07-27-01</v>
      </c>
      <c r="F79" s="333"/>
      <c r="G79" s="333"/>
      <c r="H79" s="333"/>
      <c r="L79" s="38"/>
    </row>
    <row r="80" spans="2:12" s="1" customFormat="1" ht="6.9" customHeight="1">
      <c r="B80" s="38"/>
      <c r="L80" s="38"/>
    </row>
    <row r="81" spans="2:65" s="1" customFormat="1" ht="18" customHeight="1">
      <c r="B81" s="38"/>
      <c r="C81" s="60" t="s">
        <v>23</v>
      </c>
      <c r="F81" s="146" t="str">
        <f>F12</f>
        <v xml:space="preserve"> </v>
      </c>
      <c r="I81" s="147" t="s">
        <v>25</v>
      </c>
      <c r="J81" s="64" t="str">
        <f>IF(J12="","",J12)</f>
        <v>29. 3. 2018</v>
      </c>
      <c r="L81" s="38"/>
    </row>
    <row r="82" spans="2:65" s="1" customFormat="1" ht="6.9" customHeight="1">
      <c r="B82" s="38"/>
      <c r="L82" s="38"/>
    </row>
    <row r="83" spans="2:65" s="1" customFormat="1" ht="13.2">
      <c r="B83" s="38"/>
      <c r="C83" s="60" t="s">
        <v>27</v>
      </c>
      <c r="F83" s="146" t="str">
        <f>E15</f>
        <v>Město Bohumín</v>
      </c>
      <c r="I83" s="147" t="s">
        <v>35</v>
      </c>
      <c r="J83" s="146" t="str">
        <f>E21</f>
        <v>Ing. Pavel Kurečka MOSTY s.r.o.</v>
      </c>
      <c r="L83" s="38"/>
    </row>
    <row r="84" spans="2:65" s="1" customFormat="1" ht="14.4" customHeight="1">
      <c r="B84" s="38"/>
      <c r="C84" s="60" t="s">
        <v>33</v>
      </c>
      <c r="F84" s="146" t="str">
        <f>IF(E18="","",E18)</f>
        <v/>
      </c>
      <c r="L84" s="38"/>
    </row>
    <row r="85" spans="2:65" s="1" customFormat="1" ht="10.35" customHeight="1">
      <c r="B85" s="38"/>
      <c r="L85" s="38"/>
    </row>
    <row r="86" spans="2:65" s="9" customFormat="1" ht="29.25" customHeight="1">
      <c r="B86" s="148"/>
      <c r="C86" s="149" t="s">
        <v>114</v>
      </c>
      <c r="D86" s="150" t="s">
        <v>60</v>
      </c>
      <c r="E86" s="150" t="s">
        <v>56</v>
      </c>
      <c r="F86" s="150" t="s">
        <v>115</v>
      </c>
      <c r="G86" s="150" t="s">
        <v>116</v>
      </c>
      <c r="H86" s="150" t="s">
        <v>117</v>
      </c>
      <c r="I86" s="151" t="s">
        <v>118</v>
      </c>
      <c r="J86" s="150" t="s">
        <v>103</v>
      </c>
      <c r="K86" s="152" t="s">
        <v>119</v>
      </c>
      <c r="L86" s="148"/>
      <c r="M86" s="70" t="s">
        <v>120</v>
      </c>
      <c r="N86" s="71" t="s">
        <v>45</v>
      </c>
      <c r="O86" s="71" t="s">
        <v>121</v>
      </c>
      <c r="P86" s="71" t="s">
        <v>122</v>
      </c>
      <c r="Q86" s="71" t="s">
        <v>123</v>
      </c>
      <c r="R86" s="71" t="s">
        <v>124</v>
      </c>
      <c r="S86" s="71" t="s">
        <v>125</v>
      </c>
      <c r="T86" s="72" t="s">
        <v>126</v>
      </c>
    </row>
    <row r="87" spans="2:65" s="1" customFormat="1" ht="29.25" customHeight="1">
      <c r="B87" s="38"/>
      <c r="C87" s="74" t="s">
        <v>104</v>
      </c>
      <c r="J87" s="153">
        <f>BK87</f>
        <v>0</v>
      </c>
      <c r="L87" s="38"/>
      <c r="M87" s="73"/>
      <c r="N87" s="65"/>
      <c r="O87" s="65"/>
      <c r="P87" s="154">
        <f>P88+P285</f>
        <v>0</v>
      </c>
      <c r="Q87" s="65"/>
      <c r="R87" s="154">
        <f>R88+R285</f>
        <v>212.10016860000002</v>
      </c>
      <c r="S87" s="65"/>
      <c r="T87" s="155">
        <f>T88+T285</f>
        <v>83.204639999999998</v>
      </c>
      <c r="AT87" s="21" t="s">
        <v>74</v>
      </c>
      <c r="AU87" s="21" t="s">
        <v>105</v>
      </c>
      <c r="BK87" s="156">
        <f>BK88+BK285</f>
        <v>0</v>
      </c>
    </row>
    <row r="88" spans="2:65" s="10" customFormat="1" ht="37.35" customHeight="1">
      <c r="B88" s="157"/>
      <c r="D88" s="158" t="s">
        <v>74</v>
      </c>
      <c r="E88" s="159" t="s">
        <v>227</v>
      </c>
      <c r="F88" s="159" t="s">
        <v>228</v>
      </c>
      <c r="I88" s="160"/>
      <c r="J88" s="161">
        <f>BK88</f>
        <v>0</v>
      </c>
      <c r="L88" s="157"/>
      <c r="M88" s="162"/>
      <c r="N88" s="163"/>
      <c r="O88" s="163"/>
      <c r="P88" s="164">
        <f>P89+P124+P135+P157+P181+P196+P201+P271</f>
        <v>0</v>
      </c>
      <c r="Q88" s="163"/>
      <c r="R88" s="164">
        <f>R89+R124+R135+R157+R181+R196+R201+R271</f>
        <v>212.00660550000001</v>
      </c>
      <c r="S88" s="163"/>
      <c r="T88" s="165">
        <f>T89+T124+T135+T157+T181+T196+T201+T271</f>
        <v>83.204639999999998</v>
      </c>
      <c r="AR88" s="158" t="s">
        <v>83</v>
      </c>
      <c r="AT88" s="166" t="s">
        <v>74</v>
      </c>
      <c r="AU88" s="166" t="s">
        <v>75</v>
      </c>
      <c r="AY88" s="158" t="s">
        <v>130</v>
      </c>
      <c r="BK88" s="167">
        <f>BK89+BK124+BK135+BK157+BK181+BK196+BK201+BK271</f>
        <v>0</v>
      </c>
    </row>
    <row r="89" spans="2:65" s="10" customFormat="1" ht="19.95" customHeight="1">
      <c r="B89" s="157"/>
      <c r="D89" s="158" t="s">
        <v>74</v>
      </c>
      <c r="E89" s="168" t="s">
        <v>83</v>
      </c>
      <c r="F89" s="168" t="s">
        <v>229</v>
      </c>
      <c r="I89" s="160"/>
      <c r="J89" s="169">
        <f>BK89</f>
        <v>0</v>
      </c>
      <c r="L89" s="157"/>
      <c r="M89" s="162"/>
      <c r="N89" s="163"/>
      <c r="O89" s="163"/>
      <c r="P89" s="164">
        <f>SUM(P90:P123)</f>
        <v>0</v>
      </c>
      <c r="Q89" s="163"/>
      <c r="R89" s="164">
        <f>SUM(R90:R123)</f>
        <v>78.521000000000001</v>
      </c>
      <c r="S89" s="163"/>
      <c r="T89" s="165">
        <f>SUM(T90:T123)</f>
        <v>59.534999999999997</v>
      </c>
      <c r="AR89" s="158" t="s">
        <v>83</v>
      </c>
      <c r="AT89" s="166" t="s">
        <v>74</v>
      </c>
      <c r="AU89" s="166" t="s">
        <v>83</v>
      </c>
      <c r="AY89" s="158" t="s">
        <v>130</v>
      </c>
      <c r="BK89" s="167">
        <f>SUM(BK90:BK123)</f>
        <v>0</v>
      </c>
    </row>
    <row r="90" spans="2:65" s="1" customFormat="1" ht="51" customHeight="1">
      <c r="B90" s="170"/>
      <c r="C90" s="171" t="s">
        <v>83</v>
      </c>
      <c r="D90" s="171" t="s">
        <v>133</v>
      </c>
      <c r="E90" s="172" t="s">
        <v>429</v>
      </c>
      <c r="F90" s="173" t="s">
        <v>430</v>
      </c>
      <c r="G90" s="174" t="s">
        <v>232</v>
      </c>
      <c r="H90" s="175">
        <v>68.38</v>
      </c>
      <c r="I90" s="176"/>
      <c r="J90" s="177">
        <f>ROUND(I90*H90,2)</f>
        <v>0</v>
      </c>
      <c r="K90" s="173" t="s">
        <v>137</v>
      </c>
      <c r="L90" s="38"/>
      <c r="M90" s="178" t="s">
        <v>5</v>
      </c>
      <c r="N90" s="179" t="s">
        <v>46</v>
      </c>
      <c r="O90" s="39"/>
      <c r="P90" s="180">
        <f>O90*H90</f>
        <v>0</v>
      </c>
      <c r="Q90" s="180">
        <v>0</v>
      </c>
      <c r="R90" s="180">
        <f>Q90*H90</f>
        <v>0</v>
      </c>
      <c r="S90" s="180">
        <v>0.5</v>
      </c>
      <c r="T90" s="181">
        <f>S90*H90</f>
        <v>34.19</v>
      </c>
      <c r="AR90" s="21" t="s">
        <v>151</v>
      </c>
      <c r="AT90" s="21" t="s">
        <v>133</v>
      </c>
      <c r="AU90" s="21" t="s">
        <v>85</v>
      </c>
      <c r="AY90" s="21" t="s">
        <v>130</v>
      </c>
      <c r="BE90" s="182">
        <f>IF(N90="základní",J90,0)</f>
        <v>0</v>
      </c>
      <c r="BF90" s="182">
        <f>IF(N90="snížená",J90,0)</f>
        <v>0</v>
      </c>
      <c r="BG90" s="182">
        <f>IF(N90="zákl. přenesená",J90,0)</f>
        <v>0</v>
      </c>
      <c r="BH90" s="182">
        <f>IF(N90="sníž. přenesená",J90,0)</f>
        <v>0</v>
      </c>
      <c r="BI90" s="182">
        <f>IF(N90="nulová",J90,0)</f>
        <v>0</v>
      </c>
      <c r="BJ90" s="21" t="s">
        <v>83</v>
      </c>
      <c r="BK90" s="182">
        <f>ROUND(I90*H90,2)</f>
        <v>0</v>
      </c>
      <c r="BL90" s="21" t="s">
        <v>151</v>
      </c>
      <c r="BM90" s="21" t="s">
        <v>431</v>
      </c>
    </row>
    <row r="91" spans="2:65" s="1" customFormat="1" ht="36">
      <c r="B91" s="38"/>
      <c r="D91" s="183" t="s">
        <v>140</v>
      </c>
      <c r="F91" s="184" t="s">
        <v>432</v>
      </c>
      <c r="I91" s="185"/>
      <c r="L91" s="38"/>
      <c r="M91" s="186"/>
      <c r="N91" s="39"/>
      <c r="O91" s="39"/>
      <c r="P91" s="39"/>
      <c r="Q91" s="39"/>
      <c r="R91" s="39"/>
      <c r="S91" s="39"/>
      <c r="T91" s="67"/>
      <c r="AT91" s="21" t="s">
        <v>140</v>
      </c>
      <c r="AU91" s="21" t="s">
        <v>85</v>
      </c>
    </row>
    <row r="92" spans="2:65" s="1" customFormat="1" ht="51" customHeight="1">
      <c r="B92" s="170"/>
      <c r="C92" s="171" t="s">
        <v>85</v>
      </c>
      <c r="D92" s="171" t="s">
        <v>133</v>
      </c>
      <c r="E92" s="172" t="s">
        <v>433</v>
      </c>
      <c r="F92" s="173" t="s">
        <v>434</v>
      </c>
      <c r="G92" s="174" t="s">
        <v>232</v>
      </c>
      <c r="H92" s="175">
        <v>53.5</v>
      </c>
      <c r="I92" s="176"/>
      <c r="J92" s="177">
        <f>ROUND(I92*H92,2)</f>
        <v>0</v>
      </c>
      <c r="K92" s="173" t="s">
        <v>137</v>
      </c>
      <c r="L92" s="38"/>
      <c r="M92" s="178" t="s">
        <v>5</v>
      </c>
      <c r="N92" s="179" t="s">
        <v>46</v>
      </c>
      <c r="O92" s="39"/>
      <c r="P92" s="180">
        <f>O92*H92</f>
        <v>0</v>
      </c>
      <c r="Q92" s="180">
        <v>0</v>
      </c>
      <c r="R92" s="180">
        <f>Q92*H92</f>
        <v>0</v>
      </c>
      <c r="S92" s="180">
        <v>0.22</v>
      </c>
      <c r="T92" s="181">
        <f>S92*H92</f>
        <v>11.77</v>
      </c>
      <c r="AR92" s="21" t="s">
        <v>151</v>
      </c>
      <c r="AT92" s="21" t="s">
        <v>133</v>
      </c>
      <c r="AU92" s="21" t="s">
        <v>85</v>
      </c>
      <c r="AY92" s="21" t="s">
        <v>130</v>
      </c>
      <c r="BE92" s="182">
        <f>IF(N92="základní",J92,0)</f>
        <v>0</v>
      </c>
      <c r="BF92" s="182">
        <f>IF(N92="snížená",J92,0)</f>
        <v>0</v>
      </c>
      <c r="BG92" s="182">
        <f>IF(N92="zákl. přenesená",J92,0)</f>
        <v>0</v>
      </c>
      <c r="BH92" s="182">
        <f>IF(N92="sníž. přenesená",J92,0)</f>
        <v>0</v>
      </c>
      <c r="BI92" s="182">
        <f>IF(N92="nulová",J92,0)</f>
        <v>0</v>
      </c>
      <c r="BJ92" s="21" t="s">
        <v>83</v>
      </c>
      <c r="BK92" s="182">
        <f>ROUND(I92*H92,2)</f>
        <v>0</v>
      </c>
      <c r="BL92" s="21" t="s">
        <v>151</v>
      </c>
      <c r="BM92" s="21" t="s">
        <v>435</v>
      </c>
    </row>
    <row r="93" spans="2:65" s="1" customFormat="1" ht="36">
      <c r="B93" s="38"/>
      <c r="D93" s="183" t="s">
        <v>140</v>
      </c>
      <c r="F93" s="184" t="s">
        <v>436</v>
      </c>
      <c r="I93" s="185"/>
      <c r="L93" s="38"/>
      <c r="M93" s="186"/>
      <c r="N93" s="39"/>
      <c r="O93" s="39"/>
      <c r="P93" s="39"/>
      <c r="Q93" s="39"/>
      <c r="R93" s="39"/>
      <c r="S93" s="39"/>
      <c r="T93" s="67"/>
      <c r="AT93" s="21" t="s">
        <v>140</v>
      </c>
      <c r="AU93" s="21" t="s">
        <v>85</v>
      </c>
    </row>
    <row r="94" spans="2:65" s="1" customFormat="1" ht="38.25" customHeight="1">
      <c r="B94" s="170"/>
      <c r="C94" s="171" t="s">
        <v>146</v>
      </c>
      <c r="D94" s="171" t="s">
        <v>133</v>
      </c>
      <c r="E94" s="172" t="s">
        <v>437</v>
      </c>
      <c r="F94" s="173" t="s">
        <v>438</v>
      </c>
      <c r="G94" s="174" t="s">
        <v>232</v>
      </c>
      <c r="H94" s="175">
        <v>27.15</v>
      </c>
      <c r="I94" s="176"/>
      <c r="J94" s="177">
        <f>ROUND(I94*H94,2)</f>
        <v>0</v>
      </c>
      <c r="K94" s="173" t="s">
        <v>137</v>
      </c>
      <c r="L94" s="38"/>
      <c r="M94" s="178" t="s">
        <v>5</v>
      </c>
      <c r="N94" s="179" t="s">
        <v>46</v>
      </c>
      <c r="O94" s="39"/>
      <c r="P94" s="180">
        <f>O94*H94</f>
        <v>0</v>
      </c>
      <c r="Q94" s="180">
        <v>0</v>
      </c>
      <c r="R94" s="180">
        <f>Q94*H94</f>
        <v>0</v>
      </c>
      <c r="S94" s="180">
        <v>0.5</v>
      </c>
      <c r="T94" s="181">
        <f>S94*H94</f>
        <v>13.574999999999999</v>
      </c>
      <c r="AR94" s="21" t="s">
        <v>151</v>
      </c>
      <c r="AT94" s="21" t="s">
        <v>133</v>
      </c>
      <c r="AU94" s="21" t="s">
        <v>85</v>
      </c>
      <c r="AY94" s="21" t="s">
        <v>130</v>
      </c>
      <c r="BE94" s="182">
        <f>IF(N94="základní",J94,0)</f>
        <v>0</v>
      </c>
      <c r="BF94" s="182">
        <f>IF(N94="snížená",J94,0)</f>
        <v>0</v>
      </c>
      <c r="BG94" s="182">
        <f>IF(N94="zákl. přenesená",J94,0)</f>
        <v>0</v>
      </c>
      <c r="BH94" s="182">
        <f>IF(N94="sníž. přenesená",J94,0)</f>
        <v>0</v>
      </c>
      <c r="BI94" s="182">
        <f>IF(N94="nulová",J94,0)</f>
        <v>0</v>
      </c>
      <c r="BJ94" s="21" t="s">
        <v>83</v>
      </c>
      <c r="BK94" s="182">
        <f>ROUND(I94*H94,2)</f>
        <v>0</v>
      </c>
      <c r="BL94" s="21" t="s">
        <v>151</v>
      </c>
      <c r="BM94" s="21" t="s">
        <v>439</v>
      </c>
    </row>
    <row r="95" spans="2:65" s="1" customFormat="1" ht="36">
      <c r="B95" s="38"/>
      <c r="D95" s="183" t="s">
        <v>140</v>
      </c>
      <c r="F95" s="184" t="s">
        <v>440</v>
      </c>
      <c r="I95" s="185"/>
      <c r="L95" s="38"/>
      <c r="M95" s="186"/>
      <c r="N95" s="39"/>
      <c r="O95" s="39"/>
      <c r="P95" s="39"/>
      <c r="Q95" s="39"/>
      <c r="R95" s="39"/>
      <c r="S95" s="39"/>
      <c r="T95" s="67"/>
      <c r="AT95" s="21" t="s">
        <v>140</v>
      </c>
      <c r="AU95" s="21" t="s">
        <v>85</v>
      </c>
    </row>
    <row r="96" spans="2:65" s="1" customFormat="1" ht="25.5" customHeight="1">
      <c r="B96" s="170"/>
      <c r="C96" s="171" t="s">
        <v>151</v>
      </c>
      <c r="D96" s="171" t="s">
        <v>133</v>
      </c>
      <c r="E96" s="172" t="s">
        <v>441</v>
      </c>
      <c r="F96" s="173" t="s">
        <v>442</v>
      </c>
      <c r="G96" s="174" t="s">
        <v>443</v>
      </c>
      <c r="H96" s="175">
        <v>96</v>
      </c>
      <c r="I96" s="176"/>
      <c r="J96" s="177">
        <f>ROUND(I96*H96,2)</f>
        <v>0</v>
      </c>
      <c r="K96" s="173" t="s">
        <v>137</v>
      </c>
      <c r="L96" s="38"/>
      <c r="M96" s="178" t="s">
        <v>5</v>
      </c>
      <c r="N96" s="179" t="s">
        <v>46</v>
      </c>
      <c r="O96" s="39"/>
      <c r="P96" s="180">
        <f>O96*H96</f>
        <v>0</v>
      </c>
      <c r="Q96" s="180">
        <v>0</v>
      </c>
      <c r="R96" s="180">
        <f>Q96*H96</f>
        <v>0</v>
      </c>
      <c r="S96" s="180">
        <v>0</v>
      </c>
      <c r="T96" s="181">
        <f>S96*H96</f>
        <v>0</v>
      </c>
      <c r="AR96" s="21" t="s">
        <v>151</v>
      </c>
      <c r="AT96" s="21" t="s">
        <v>133</v>
      </c>
      <c r="AU96" s="21" t="s">
        <v>85</v>
      </c>
      <c r="AY96" s="21" t="s">
        <v>130</v>
      </c>
      <c r="BE96" s="182">
        <f>IF(N96="základní",J96,0)</f>
        <v>0</v>
      </c>
      <c r="BF96" s="182">
        <f>IF(N96="snížená",J96,0)</f>
        <v>0</v>
      </c>
      <c r="BG96" s="182">
        <f>IF(N96="zákl. přenesená",J96,0)</f>
        <v>0</v>
      </c>
      <c r="BH96" s="182">
        <f>IF(N96="sníž. přenesená",J96,0)</f>
        <v>0</v>
      </c>
      <c r="BI96" s="182">
        <f>IF(N96="nulová",J96,0)</f>
        <v>0</v>
      </c>
      <c r="BJ96" s="21" t="s">
        <v>83</v>
      </c>
      <c r="BK96" s="182">
        <f>ROUND(I96*H96,2)</f>
        <v>0</v>
      </c>
      <c r="BL96" s="21" t="s">
        <v>151</v>
      </c>
      <c r="BM96" s="21" t="s">
        <v>444</v>
      </c>
    </row>
    <row r="97" spans="2:65" s="1" customFormat="1" ht="36">
      <c r="B97" s="38"/>
      <c r="D97" s="183" t="s">
        <v>140</v>
      </c>
      <c r="F97" s="184" t="s">
        <v>445</v>
      </c>
      <c r="I97" s="185"/>
      <c r="L97" s="38"/>
      <c r="M97" s="186"/>
      <c r="N97" s="39"/>
      <c r="O97" s="39"/>
      <c r="P97" s="39"/>
      <c r="Q97" s="39"/>
      <c r="R97" s="39"/>
      <c r="S97" s="39"/>
      <c r="T97" s="67"/>
      <c r="AT97" s="21" t="s">
        <v>140</v>
      </c>
      <c r="AU97" s="21" t="s">
        <v>85</v>
      </c>
    </row>
    <row r="98" spans="2:65" s="1" customFormat="1" ht="38.25" customHeight="1">
      <c r="B98" s="170"/>
      <c r="C98" s="171" t="s">
        <v>129</v>
      </c>
      <c r="D98" s="171" t="s">
        <v>133</v>
      </c>
      <c r="E98" s="172" t="s">
        <v>446</v>
      </c>
      <c r="F98" s="173" t="s">
        <v>447</v>
      </c>
      <c r="G98" s="174" t="s">
        <v>245</v>
      </c>
      <c r="H98" s="175">
        <v>6.4</v>
      </c>
      <c r="I98" s="176"/>
      <c r="J98" s="177">
        <f>ROUND(I98*H98,2)</f>
        <v>0</v>
      </c>
      <c r="K98" s="173" t="s">
        <v>137</v>
      </c>
      <c r="L98" s="38"/>
      <c r="M98" s="178" t="s">
        <v>5</v>
      </c>
      <c r="N98" s="179" t="s">
        <v>46</v>
      </c>
      <c r="O98" s="39"/>
      <c r="P98" s="180">
        <f>O98*H98</f>
        <v>0</v>
      </c>
      <c r="Q98" s="180">
        <v>0</v>
      </c>
      <c r="R98" s="180">
        <f>Q98*H98</f>
        <v>0</v>
      </c>
      <c r="S98" s="180">
        <v>0</v>
      </c>
      <c r="T98" s="181">
        <f>S98*H98</f>
        <v>0</v>
      </c>
      <c r="AR98" s="21" t="s">
        <v>151</v>
      </c>
      <c r="AT98" s="21" t="s">
        <v>133</v>
      </c>
      <c r="AU98" s="21" t="s">
        <v>85</v>
      </c>
      <c r="AY98" s="21" t="s">
        <v>130</v>
      </c>
      <c r="BE98" s="182">
        <f>IF(N98="základní",J98,0)</f>
        <v>0</v>
      </c>
      <c r="BF98" s="182">
        <f>IF(N98="snížená",J98,0)</f>
        <v>0</v>
      </c>
      <c r="BG98" s="182">
        <f>IF(N98="zákl. přenesená",J98,0)</f>
        <v>0</v>
      </c>
      <c r="BH98" s="182">
        <f>IF(N98="sníž. přenesená",J98,0)</f>
        <v>0</v>
      </c>
      <c r="BI98" s="182">
        <f>IF(N98="nulová",J98,0)</f>
        <v>0</v>
      </c>
      <c r="BJ98" s="21" t="s">
        <v>83</v>
      </c>
      <c r="BK98" s="182">
        <f>ROUND(I98*H98,2)</f>
        <v>0</v>
      </c>
      <c r="BL98" s="21" t="s">
        <v>151</v>
      </c>
      <c r="BM98" s="21" t="s">
        <v>448</v>
      </c>
    </row>
    <row r="99" spans="2:65" s="1" customFormat="1" ht="60">
      <c r="B99" s="38"/>
      <c r="D99" s="183" t="s">
        <v>140</v>
      </c>
      <c r="F99" s="184" t="s">
        <v>449</v>
      </c>
      <c r="I99" s="185"/>
      <c r="L99" s="38"/>
      <c r="M99" s="186"/>
      <c r="N99" s="39"/>
      <c r="O99" s="39"/>
      <c r="P99" s="39"/>
      <c r="Q99" s="39"/>
      <c r="R99" s="39"/>
      <c r="S99" s="39"/>
      <c r="T99" s="67"/>
      <c r="AT99" s="21" t="s">
        <v>140</v>
      </c>
      <c r="AU99" s="21" t="s">
        <v>85</v>
      </c>
    </row>
    <row r="100" spans="2:65" s="1" customFormat="1" ht="25.5" customHeight="1">
      <c r="B100" s="170"/>
      <c r="C100" s="171" t="s">
        <v>164</v>
      </c>
      <c r="D100" s="171" t="s">
        <v>133</v>
      </c>
      <c r="E100" s="172" t="s">
        <v>450</v>
      </c>
      <c r="F100" s="173" t="s">
        <v>451</v>
      </c>
      <c r="G100" s="174" t="s">
        <v>245</v>
      </c>
      <c r="H100" s="175">
        <v>51.8</v>
      </c>
      <c r="I100" s="176"/>
      <c r="J100" s="177">
        <f>ROUND(I100*H100,2)</f>
        <v>0</v>
      </c>
      <c r="K100" s="173" t="s">
        <v>137</v>
      </c>
      <c r="L100" s="38"/>
      <c r="M100" s="178" t="s">
        <v>5</v>
      </c>
      <c r="N100" s="179" t="s">
        <v>46</v>
      </c>
      <c r="O100" s="39"/>
      <c r="P100" s="180">
        <f>O100*H100</f>
        <v>0</v>
      </c>
      <c r="Q100" s="180">
        <v>0</v>
      </c>
      <c r="R100" s="180">
        <f>Q100*H100</f>
        <v>0</v>
      </c>
      <c r="S100" s="180">
        <v>0</v>
      </c>
      <c r="T100" s="181">
        <f>S100*H100</f>
        <v>0</v>
      </c>
      <c r="AR100" s="21" t="s">
        <v>151</v>
      </c>
      <c r="AT100" s="21" t="s">
        <v>133</v>
      </c>
      <c r="AU100" s="21" t="s">
        <v>85</v>
      </c>
      <c r="AY100" s="21" t="s">
        <v>130</v>
      </c>
      <c r="BE100" s="182">
        <f>IF(N100="základní",J100,0)</f>
        <v>0</v>
      </c>
      <c r="BF100" s="182">
        <f>IF(N100="snížená",J100,0)</f>
        <v>0</v>
      </c>
      <c r="BG100" s="182">
        <f>IF(N100="zákl. přenesená",J100,0)</f>
        <v>0</v>
      </c>
      <c r="BH100" s="182">
        <f>IF(N100="sníž. přenesená",J100,0)</f>
        <v>0</v>
      </c>
      <c r="BI100" s="182">
        <f>IF(N100="nulová",J100,0)</f>
        <v>0</v>
      </c>
      <c r="BJ100" s="21" t="s">
        <v>83</v>
      </c>
      <c r="BK100" s="182">
        <f>ROUND(I100*H100,2)</f>
        <v>0</v>
      </c>
      <c r="BL100" s="21" t="s">
        <v>151</v>
      </c>
      <c r="BM100" s="21" t="s">
        <v>452</v>
      </c>
    </row>
    <row r="101" spans="2:65" s="1" customFormat="1" ht="120">
      <c r="B101" s="38"/>
      <c r="D101" s="183" t="s">
        <v>140</v>
      </c>
      <c r="F101" s="184" t="s">
        <v>453</v>
      </c>
      <c r="I101" s="185"/>
      <c r="L101" s="38"/>
      <c r="M101" s="186"/>
      <c r="N101" s="39"/>
      <c r="O101" s="39"/>
      <c r="P101" s="39"/>
      <c r="Q101" s="39"/>
      <c r="R101" s="39"/>
      <c r="S101" s="39"/>
      <c r="T101" s="67"/>
      <c r="AT101" s="21" t="s">
        <v>140</v>
      </c>
      <c r="AU101" s="21" t="s">
        <v>85</v>
      </c>
    </row>
    <row r="102" spans="2:65" s="1" customFormat="1" ht="38.25" customHeight="1">
      <c r="B102" s="170"/>
      <c r="C102" s="171" t="s">
        <v>168</v>
      </c>
      <c r="D102" s="171" t="s">
        <v>133</v>
      </c>
      <c r="E102" s="172" t="s">
        <v>454</v>
      </c>
      <c r="F102" s="173" t="s">
        <v>455</v>
      </c>
      <c r="G102" s="174" t="s">
        <v>245</v>
      </c>
      <c r="H102" s="175">
        <v>18.41</v>
      </c>
      <c r="I102" s="176"/>
      <c r="J102" s="177">
        <f>ROUND(I102*H102,2)</f>
        <v>0</v>
      </c>
      <c r="K102" s="173" t="s">
        <v>137</v>
      </c>
      <c r="L102" s="38"/>
      <c r="M102" s="178" t="s">
        <v>5</v>
      </c>
      <c r="N102" s="179" t="s">
        <v>46</v>
      </c>
      <c r="O102" s="39"/>
      <c r="P102" s="180">
        <f>O102*H102</f>
        <v>0</v>
      </c>
      <c r="Q102" s="180">
        <v>0</v>
      </c>
      <c r="R102" s="180">
        <f>Q102*H102</f>
        <v>0</v>
      </c>
      <c r="S102" s="180">
        <v>0</v>
      </c>
      <c r="T102" s="181">
        <f>S102*H102</f>
        <v>0</v>
      </c>
      <c r="AR102" s="21" t="s">
        <v>151</v>
      </c>
      <c r="AT102" s="21" t="s">
        <v>133</v>
      </c>
      <c r="AU102" s="21" t="s">
        <v>85</v>
      </c>
      <c r="AY102" s="21" t="s">
        <v>130</v>
      </c>
      <c r="BE102" s="182">
        <f>IF(N102="základní",J102,0)</f>
        <v>0</v>
      </c>
      <c r="BF102" s="182">
        <f>IF(N102="snížená",J102,0)</f>
        <v>0</v>
      </c>
      <c r="BG102" s="182">
        <f>IF(N102="zákl. přenesená",J102,0)</f>
        <v>0</v>
      </c>
      <c r="BH102" s="182">
        <f>IF(N102="sníž. přenesená",J102,0)</f>
        <v>0</v>
      </c>
      <c r="BI102" s="182">
        <f>IF(N102="nulová",J102,0)</f>
        <v>0</v>
      </c>
      <c r="BJ102" s="21" t="s">
        <v>83</v>
      </c>
      <c r="BK102" s="182">
        <f>ROUND(I102*H102,2)</f>
        <v>0</v>
      </c>
      <c r="BL102" s="21" t="s">
        <v>151</v>
      </c>
      <c r="BM102" s="21" t="s">
        <v>456</v>
      </c>
    </row>
    <row r="103" spans="2:65" s="1" customFormat="1" ht="48">
      <c r="B103" s="38"/>
      <c r="D103" s="183" t="s">
        <v>140</v>
      </c>
      <c r="F103" s="184" t="s">
        <v>457</v>
      </c>
      <c r="I103" s="185"/>
      <c r="L103" s="38"/>
      <c r="M103" s="186"/>
      <c r="N103" s="39"/>
      <c r="O103" s="39"/>
      <c r="P103" s="39"/>
      <c r="Q103" s="39"/>
      <c r="R103" s="39"/>
      <c r="S103" s="39"/>
      <c r="T103" s="67"/>
      <c r="AT103" s="21" t="s">
        <v>140</v>
      </c>
      <c r="AU103" s="21" t="s">
        <v>85</v>
      </c>
    </row>
    <row r="104" spans="2:65" s="1" customFormat="1" ht="38.25" customHeight="1">
      <c r="B104" s="170"/>
      <c r="C104" s="171" t="s">
        <v>174</v>
      </c>
      <c r="D104" s="171" t="s">
        <v>133</v>
      </c>
      <c r="E104" s="172" t="s">
        <v>260</v>
      </c>
      <c r="F104" s="173" t="s">
        <v>261</v>
      </c>
      <c r="G104" s="174" t="s">
        <v>245</v>
      </c>
      <c r="H104" s="175">
        <v>76.61</v>
      </c>
      <c r="I104" s="176"/>
      <c r="J104" s="177">
        <f>ROUND(I104*H104,2)</f>
        <v>0</v>
      </c>
      <c r="K104" s="173" t="s">
        <v>137</v>
      </c>
      <c r="L104" s="38"/>
      <c r="M104" s="178" t="s">
        <v>5</v>
      </c>
      <c r="N104" s="179" t="s">
        <v>46</v>
      </c>
      <c r="O104" s="39"/>
      <c r="P104" s="180">
        <f>O104*H104</f>
        <v>0</v>
      </c>
      <c r="Q104" s="180">
        <v>0</v>
      </c>
      <c r="R104" s="180">
        <f>Q104*H104</f>
        <v>0</v>
      </c>
      <c r="S104" s="180">
        <v>0</v>
      </c>
      <c r="T104" s="181">
        <f>S104*H104</f>
        <v>0</v>
      </c>
      <c r="AR104" s="21" t="s">
        <v>151</v>
      </c>
      <c r="AT104" s="21" t="s">
        <v>133</v>
      </c>
      <c r="AU104" s="21" t="s">
        <v>85</v>
      </c>
      <c r="AY104" s="21" t="s">
        <v>130</v>
      </c>
      <c r="BE104" s="182">
        <f>IF(N104="základní",J104,0)</f>
        <v>0</v>
      </c>
      <c r="BF104" s="182">
        <f>IF(N104="snížená",J104,0)</f>
        <v>0</v>
      </c>
      <c r="BG104" s="182">
        <f>IF(N104="zákl. přenesená",J104,0)</f>
        <v>0</v>
      </c>
      <c r="BH104" s="182">
        <f>IF(N104="sníž. přenesená",J104,0)</f>
        <v>0</v>
      </c>
      <c r="BI104" s="182">
        <f>IF(N104="nulová",J104,0)</f>
        <v>0</v>
      </c>
      <c r="BJ104" s="21" t="s">
        <v>83</v>
      </c>
      <c r="BK104" s="182">
        <f>ROUND(I104*H104,2)</f>
        <v>0</v>
      </c>
      <c r="BL104" s="21" t="s">
        <v>151</v>
      </c>
      <c r="BM104" s="21" t="s">
        <v>458</v>
      </c>
    </row>
    <row r="105" spans="2:65" s="1" customFormat="1" ht="36">
      <c r="B105" s="38"/>
      <c r="D105" s="183" t="s">
        <v>140</v>
      </c>
      <c r="F105" s="184" t="s">
        <v>459</v>
      </c>
      <c r="I105" s="185"/>
      <c r="L105" s="38"/>
      <c r="M105" s="186"/>
      <c r="N105" s="39"/>
      <c r="O105" s="39"/>
      <c r="P105" s="39"/>
      <c r="Q105" s="39"/>
      <c r="R105" s="39"/>
      <c r="S105" s="39"/>
      <c r="T105" s="67"/>
      <c r="AT105" s="21" t="s">
        <v>140</v>
      </c>
      <c r="AU105" s="21" t="s">
        <v>85</v>
      </c>
    </row>
    <row r="106" spans="2:65" s="1" customFormat="1" ht="51" customHeight="1">
      <c r="B106" s="170"/>
      <c r="C106" s="171" t="s">
        <v>179</v>
      </c>
      <c r="D106" s="171" t="s">
        <v>133</v>
      </c>
      <c r="E106" s="172" t="s">
        <v>264</v>
      </c>
      <c r="F106" s="173" t="s">
        <v>265</v>
      </c>
      <c r="G106" s="174" t="s">
        <v>245</v>
      </c>
      <c r="H106" s="175">
        <v>10</v>
      </c>
      <c r="I106" s="176"/>
      <c r="J106" s="177">
        <f>ROUND(I106*H106,2)</f>
        <v>0</v>
      </c>
      <c r="K106" s="173" t="s">
        <v>137</v>
      </c>
      <c r="L106" s="38"/>
      <c r="M106" s="178" t="s">
        <v>5</v>
      </c>
      <c r="N106" s="179" t="s">
        <v>46</v>
      </c>
      <c r="O106" s="39"/>
      <c r="P106" s="180">
        <f>O106*H106</f>
        <v>0</v>
      </c>
      <c r="Q106" s="180">
        <v>0</v>
      </c>
      <c r="R106" s="180">
        <f>Q106*H106</f>
        <v>0</v>
      </c>
      <c r="S106" s="180">
        <v>0</v>
      </c>
      <c r="T106" s="181">
        <f>S106*H106</f>
        <v>0</v>
      </c>
      <c r="AR106" s="21" t="s">
        <v>151</v>
      </c>
      <c r="AT106" s="21" t="s">
        <v>133</v>
      </c>
      <c r="AU106" s="21" t="s">
        <v>85</v>
      </c>
      <c r="AY106" s="21" t="s">
        <v>130</v>
      </c>
      <c r="BE106" s="182">
        <f>IF(N106="základní",J106,0)</f>
        <v>0</v>
      </c>
      <c r="BF106" s="182">
        <f>IF(N106="snížená",J106,0)</f>
        <v>0</v>
      </c>
      <c r="BG106" s="182">
        <f>IF(N106="zákl. přenesená",J106,0)</f>
        <v>0</v>
      </c>
      <c r="BH106" s="182">
        <f>IF(N106="sníž. přenesená",J106,0)</f>
        <v>0</v>
      </c>
      <c r="BI106" s="182">
        <f>IF(N106="nulová",J106,0)</f>
        <v>0</v>
      </c>
      <c r="BJ106" s="21" t="s">
        <v>83</v>
      </c>
      <c r="BK106" s="182">
        <f>ROUND(I106*H106,2)</f>
        <v>0</v>
      </c>
      <c r="BL106" s="21" t="s">
        <v>151</v>
      </c>
      <c r="BM106" s="21" t="s">
        <v>460</v>
      </c>
    </row>
    <row r="107" spans="2:65" s="1" customFormat="1" ht="24">
      <c r="B107" s="38"/>
      <c r="D107" s="183" t="s">
        <v>140</v>
      </c>
      <c r="F107" s="184" t="s">
        <v>461</v>
      </c>
      <c r="I107" s="185"/>
      <c r="L107" s="38"/>
      <c r="M107" s="186"/>
      <c r="N107" s="39"/>
      <c r="O107" s="39"/>
      <c r="P107" s="39"/>
      <c r="Q107" s="39"/>
      <c r="R107" s="39"/>
      <c r="S107" s="39"/>
      <c r="T107" s="67"/>
      <c r="AT107" s="21" t="s">
        <v>140</v>
      </c>
      <c r="AU107" s="21" t="s">
        <v>85</v>
      </c>
    </row>
    <row r="108" spans="2:65" s="1" customFormat="1" ht="25.5" customHeight="1">
      <c r="B108" s="170"/>
      <c r="C108" s="171" t="s">
        <v>186</v>
      </c>
      <c r="D108" s="171" t="s">
        <v>133</v>
      </c>
      <c r="E108" s="172" t="s">
        <v>276</v>
      </c>
      <c r="F108" s="173" t="s">
        <v>277</v>
      </c>
      <c r="G108" s="174" t="s">
        <v>278</v>
      </c>
      <c r="H108" s="175">
        <v>153.22</v>
      </c>
      <c r="I108" s="176"/>
      <c r="J108" s="177">
        <f>ROUND(I108*H108,2)</f>
        <v>0</v>
      </c>
      <c r="K108" s="173" t="s">
        <v>137</v>
      </c>
      <c r="L108" s="38"/>
      <c r="M108" s="178" t="s">
        <v>5</v>
      </c>
      <c r="N108" s="179" t="s">
        <v>46</v>
      </c>
      <c r="O108" s="39"/>
      <c r="P108" s="180">
        <f>O108*H108</f>
        <v>0</v>
      </c>
      <c r="Q108" s="180">
        <v>0</v>
      </c>
      <c r="R108" s="180">
        <f>Q108*H108</f>
        <v>0</v>
      </c>
      <c r="S108" s="180">
        <v>0</v>
      </c>
      <c r="T108" s="181">
        <f>S108*H108</f>
        <v>0</v>
      </c>
      <c r="AR108" s="21" t="s">
        <v>151</v>
      </c>
      <c r="AT108" s="21" t="s">
        <v>133</v>
      </c>
      <c r="AU108" s="21" t="s">
        <v>85</v>
      </c>
      <c r="AY108" s="21" t="s">
        <v>130</v>
      </c>
      <c r="BE108" s="182">
        <f>IF(N108="základní",J108,0)</f>
        <v>0</v>
      </c>
      <c r="BF108" s="182">
        <f>IF(N108="snížená",J108,0)</f>
        <v>0</v>
      </c>
      <c r="BG108" s="182">
        <f>IF(N108="zákl. přenesená",J108,0)</f>
        <v>0</v>
      </c>
      <c r="BH108" s="182">
        <f>IF(N108="sníž. přenesená",J108,0)</f>
        <v>0</v>
      </c>
      <c r="BI108" s="182">
        <f>IF(N108="nulová",J108,0)</f>
        <v>0</v>
      </c>
      <c r="BJ108" s="21" t="s">
        <v>83</v>
      </c>
      <c r="BK108" s="182">
        <f>ROUND(I108*H108,2)</f>
        <v>0</v>
      </c>
      <c r="BL108" s="21" t="s">
        <v>151</v>
      </c>
      <c r="BM108" s="21" t="s">
        <v>462</v>
      </c>
    </row>
    <row r="109" spans="2:65" s="1" customFormat="1" ht="24">
      <c r="B109" s="38"/>
      <c r="D109" s="183" t="s">
        <v>140</v>
      </c>
      <c r="F109" s="184" t="s">
        <v>463</v>
      </c>
      <c r="I109" s="185"/>
      <c r="L109" s="38"/>
      <c r="M109" s="186"/>
      <c r="N109" s="39"/>
      <c r="O109" s="39"/>
      <c r="P109" s="39"/>
      <c r="Q109" s="39"/>
      <c r="R109" s="39"/>
      <c r="S109" s="39"/>
      <c r="T109" s="67"/>
      <c r="AT109" s="21" t="s">
        <v>140</v>
      </c>
      <c r="AU109" s="21" t="s">
        <v>85</v>
      </c>
    </row>
    <row r="110" spans="2:65" s="1" customFormat="1" ht="25.5" customHeight="1">
      <c r="B110" s="170"/>
      <c r="C110" s="171" t="s">
        <v>191</v>
      </c>
      <c r="D110" s="171" t="s">
        <v>133</v>
      </c>
      <c r="E110" s="172" t="s">
        <v>464</v>
      </c>
      <c r="F110" s="173" t="s">
        <v>465</v>
      </c>
      <c r="G110" s="174" t="s">
        <v>245</v>
      </c>
      <c r="H110" s="175">
        <v>22.36</v>
      </c>
      <c r="I110" s="176"/>
      <c r="J110" s="177">
        <f>ROUND(I110*H110,2)</f>
        <v>0</v>
      </c>
      <c r="K110" s="173" t="s">
        <v>137</v>
      </c>
      <c r="L110" s="38"/>
      <c r="M110" s="178" t="s">
        <v>5</v>
      </c>
      <c r="N110" s="179" t="s">
        <v>46</v>
      </c>
      <c r="O110" s="39"/>
      <c r="P110" s="180">
        <f>O110*H110</f>
        <v>0</v>
      </c>
      <c r="Q110" s="180">
        <v>0</v>
      </c>
      <c r="R110" s="180">
        <f>Q110*H110</f>
        <v>0</v>
      </c>
      <c r="S110" s="180">
        <v>0</v>
      </c>
      <c r="T110" s="181">
        <f>S110*H110</f>
        <v>0</v>
      </c>
      <c r="AR110" s="21" t="s">
        <v>151</v>
      </c>
      <c r="AT110" s="21" t="s">
        <v>133</v>
      </c>
      <c r="AU110" s="21" t="s">
        <v>85</v>
      </c>
      <c r="AY110" s="21" t="s">
        <v>130</v>
      </c>
      <c r="BE110" s="182">
        <f>IF(N110="základní",J110,0)</f>
        <v>0</v>
      </c>
      <c r="BF110" s="182">
        <f>IF(N110="snížená",J110,0)</f>
        <v>0</v>
      </c>
      <c r="BG110" s="182">
        <f>IF(N110="zákl. přenesená",J110,0)</f>
        <v>0</v>
      </c>
      <c r="BH110" s="182">
        <f>IF(N110="sníž. přenesená",J110,0)</f>
        <v>0</v>
      </c>
      <c r="BI110" s="182">
        <f>IF(N110="nulová",J110,0)</f>
        <v>0</v>
      </c>
      <c r="BJ110" s="21" t="s">
        <v>83</v>
      </c>
      <c r="BK110" s="182">
        <f>ROUND(I110*H110,2)</f>
        <v>0</v>
      </c>
      <c r="BL110" s="21" t="s">
        <v>151</v>
      </c>
      <c r="BM110" s="21" t="s">
        <v>466</v>
      </c>
    </row>
    <row r="111" spans="2:65" s="1" customFormat="1" ht="72">
      <c r="B111" s="38"/>
      <c r="D111" s="183" t="s">
        <v>140</v>
      </c>
      <c r="F111" s="184" t="s">
        <v>467</v>
      </c>
      <c r="I111" s="185"/>
      <c r="L111" s="38"/>
      <c r="M111" s="186"/>
      <c r="N111" s="39"/>
      <c r="O111" s="39"/>
      <c r="P111" s="39"/>
      <c r="Q111" s="39"/>
      <c r="R111" s="39"/>
      <c r="S111" s="39"/>
      <c r="T111" s="67"/>
      <c r="AT111" s="21" t="s">
        <v>140</v>
      </c>
      <c r="AU111" s="21" t="s">
        <v>85</v>
      </c>
    </row>
    <row r="112" spans="2:65" s="1" customFormat="1" ht="16.5" customHeight="1">
      <c r="B112" s="170"/>
      <c r="C112" s="190" t="s">
        <v>196</v>
      </c>
      <c r="D112" s="190" t="s">
        <v>267</v>
      </c>
      <c r="E112" s="191" t="s">
        <v>268</v>
      </c>
      <c r="F112" s="192" t="s">
        <v>269</v>
      </c>
      <c r="G112" s="193" t="s">
        <v>245</v>
      </c>
      <c r="H112" s="194">
        <v>32.36</v>
      </c>
      <c r="I112" s="195"/>
      <c r="J112" s="196">
        <f>ROUND(I112*H112,2)</f>
        <v>0</v>
      </c>
      <c r="K112" s="192" t="s">
        <v>188</v>
      </c>
      <c r="L112" s="197"/>
      <c r="M112" s="198" t="s">
        <v>5</v>
      </c>
      <c r="N112" s="199" t="s">
        <v>46</v>
      </c>
      <c r="O112" s="39"/>
      <c r="P112" s="180">
        <f>O112*H112</f>
        <v>0</v>
      </c>
      <c r="Q112" s="180">
        <v>2</v>
      </c>
      <c r="R112" s="180">
        <f>Q112*H112</f>
        <v>64.72</v>
      </c>
      <c r="S112" s="180">
        <v>0</v>
      </c>
      <c r="T112" s="181">
        <f>S112*H112</f>
        <v>0</v>
      </c>
      <c r="AR112" s="21" t="s">
        <v>174</v>
      </c>
      <c r="AT112" s="21" t="s">
        <v>267</v>
      </c>
      <c r="AU112" s="21" t="s">
        <v>85</v>
      </c>
      <c r="AY112" s="21" t="s">
        <v>130</v>
      </c>
      <c r="BE112" s="182">
        <f>IF(N112="základní",J112,0)</f>
        <v>0</v>
      </c>
      <c r="BF112" s="182">
        <f>IF(N112="snížená",J112,0)</f>
        <v>0</v>
      </c>
      <c r="BG112" s="182">
        <f>IF(N112="zákl. přenesená",J112,0)</f>
        <v>0</v>
      </c>
      <c r="BH112" s="182">
        <f>IF(N112="sníž. přenesená",J112,0)</f>
        <v>0</v>
      </c>
      <c r="BI112" s="182">
        <f>IF(N112="nulová",J112,0)</f>
        <v>0</v>
      </c>
      <c r="BJ112" s="21" t="s">
        <v>83</v>
      </c>
      <c r="BK112" s="182">
        <f>ROUND(I112*H112,2)</f>
        <v>0</v>
      </c>
      <c r="BL112" s="21" t="s">
        <v>151</v>
      </c>
      <c r="BM112" s="21" t="s">
        <v>468</v>
      </c>
    </row>
    <row r="113" spans="2:65" s="1" customFormat="1" ht="24">
      <c r="B113" s="38"/>
      <c r="D113" s="183" t="s">
        <v>140</v>
      </c>
      <c r="F113" s="184" t="s">
        <v>271</v>
      </c>
      <c r="I113" s="185"/>
      <c r="L113" s="38"/>
      <c r="M113" s="186"/>
      <c r="N113" s="39"/>
      <c r="O113" s="39"/>
      <c r="P113" s="39"/>
      <c r="Q113" s="39"/>
      <c r="R113" s="39"/>
      <c r="S113" s="39"/>
      <c r="T113" s="67"/>
      <c r="AT113" s="21" t="s">
        <v>140</v>
      </c>
      <c r="AU113" s="21" t="s">
        <v>85</v>
      </c>
    </row>
    <row r="114" spans="2:65" s="1" customFormat="1" ht="38.25" customHeight="1">
      <c r="B114" s="170"/>
      <c r="C114" s="171" t="s">
        <v>201</v>
      </c>
      <c r="D114" s="171" t="s">
        <v>133</v>
      </c>
      <c r="E114" s="172" t="s">
        <v>281</v>
      </c>
      <c r="F114" s="173" t="s">
        <v>282</v>
      </c>
      <c r="G114" s="174" t="s">
        <v>232</v>
      </c>
      <c r="H114" s="175">
        <v>40</v>
      </c>
      <c r="I114" s="176"/>
      <c r="J114" s="177">
        <f>ROUND(I114*H114,2)</f>
        <v>0</v>
      </c>
      <c r="K114" s="173" t="s">
        <v>137</v>
      </c>
      <c r="L114" s="38"/>
      <c r="M114" s="178" t="s">
        <v>5</v>
      </c>
      <c r="N114" s="179" t="s">
        <v>46</v>
      </c>
      <c r="O114" s="39"/>
      <c r="P114" s="180">
        <f>O114*H114</f>
        <v>0</v>
      </c>
      <c r="Q114" s="180">
        <v>0</v>
      </c>
      <c r="R114" s="180">
        <f>Q114*H114</f>
        <v>0</v>
      </c>
      <c r="S114" s="180">
        <v>0</v>
      </c>
      <c r="T114" s="181">
        <f>S114*H114</f>
        <v>0</v>
      </c>
      <c r="AR114" s="21" t="s">
        <v>151</v>
      </c>
      <c r="AT114" s="21" t="s">
        <v>133</v>
      </c>
      <c r="AU114" s="21" t="s">
        <v>85</v>
      </c>
      <c r="AY114" s="21" t="s">
        <v>130</v>
      </c>
      <c r="BE114" s="182">
        <f>IF(N114="základní",J114,0)</f>
        <v>0</v>
      </c>
      <c r="BF114" s="182">
        <f>IF(N114="snížená",J114,0)</f>
        <v>0</v>
      </c>
      <c r="BG114" s="182">
        <f>IF(N114="zákl. přenesená",J114,0)</f>
        <v>0</v>
      </c>
      <c r="BH114" s="182">
        <f>IF(N114="sníž. přenesená",J114,0)</f>
        <v>0</v>
      </c>
      <c r="BI114" s="182">
        <f>IF(N114="nulová",J114,0)</f>
        <v>0</v>
      </c>
      <c r="BJ114" s="21" t="s">
        <v>83</v>
      </c>
      <c r="BK114" s="182">
        <f>ROUND(I114*H114,2)</f>
        <v>0</v>
      </c>
      <c r="BL114" s="21" t="s">
        <v>151</v>
      </c>
      <c r="BM114" s="21" t="s">
        <v>469</v>
      </c>
    </row>
    <row r="115" spans="2:65" s="1" customFormat="1" ht="24">
      <c r="B115" s="38"/>
      <c r="D115" s="183" t="s">
        <v>140</v>
      </c>
      <c r="F115" s="184" t="s">
        <v>470</v>
      </c>
      <c r="I115" s="185"/>
      <c r="L115" s="38"/>
      <c r="M115" s="186"/>
      <c r="N115" s="39"/>
      <c r="O115" s="39"/>
      <c r="P115" s="39"/>
      <c r="Q115" s="39"/>
      <c r="R115" s="39"/>
      <c r="S115" s="39"/>
      <c r="T115" s="67"/>
      <c r="AT115" s="21" t="s">
        <v>140</v>
      </c>
      <c r="AU115" s="21" t="s">
        <v>85</v>
      </c>
    </row>
    <row r="116" spans="2:65" s="1" customFormat="1" ht="25.5" customHeight="1">
      <c r="B116" s="170"/>
      <c r="C116" s="171" t="s">
        <v>208</v>
      </c>
      <c r="D116" s="171" t="s">
        <v>133</v>
      </c>
      <c r="E116" s="172" t="s">
        <v>289</v>
      </c>
      <c r="F116" s="173" t="s">
        <v>290</v>
      </c>
      <c r="G116" s="174" t="s">
        <v>232</v>
      </c>
      <c r="H116" s="175">
        <v>45.96</v>
      </c>
      <c r="I116" s="176"/>
      <c r="J116" s="177">
        <f>ROUND(I116*H116,2)</f>
        <v>0</v>
      </c>
      <c r="K116" s="173" t="s">
        <v>137</v>
      </c>
      <c r="L116" s="38"/>
      <c r="M116" s="178" t="s">
        <v>5</v>
      </c>
      <c r="N116" s="179" t="s">
        <v>46</v>
      </c>
      <c r="O116" s="39"/>
      <c r="P116" s="180">
        <f>O116*H116</f>
        <v>0</v>
      </c>
      <c r="Q116" s="180">
        <v>0</v>
      </c>
      <c r="R116" s="180">
        <f>Q116*H116</f>
        <v>0</v>
      </c>
      <c r="S116" s="180">
        <v>0</v>
      </c>
      <c r="T116" s="181">
        <f>S116*H116</f>
        <v>0</v>
      </c>
      <c r="AR116" s="21" t="s">
        <v>151</v>
      </c>
      <c r="AT116" s="21" t="s">
        <v>133</v>
      </c>
      <c r="AU116" s="21" t="s">
        <v>85</v>
      </c>
      <c r="AY116" s="21" t="s">
        <v>130</v>
      </c>
      <c r="BE116" s="182">
        <f>IF(N116="základní",J116,0)</f>
        <v>0</v>
      </c>
      <c r="BF116" s="182">
        <f>IF(N116="snížená",J116,0)</f>
        <v>0</v>
      </c>
      <c r="BG116" s="182">
        <f>IF(N116="zákl. přenesená",J116,0)</f>
        <v>0</v>
      </c>
      <c r="BH116" s="182">
        <f>IF(N116="sníž. přenesená",J116,0)</f>
        <v>0</v>
      </c>
      <c r="BI116" s="182">
        <f>IF(N116="nulová",J116,0)</f>
        <v>0</v>
      </c>
      <c r="BJ116" s="21" t="s">
        <v>83</v>
      </c>
      <c r="BK116" s="182">
        <f>ROUND(I116*H116,2)</f>
        <v>0</v>
      </c>
      <c r="BL116" s="21" t="s">
        <v>151</v>
      </c>
      <c r="BM116" s="21" t="s">
        <v>471</v>
      </c>
    </row>
    <row r="117" spans="2:65" s="1" customFormat="1" ht="24">
      <c r="B117" s="38"/>
      <c r="D117" s="183" t="s">
        <v>140</v>
      </c>
      <c r="F117" s="184" t="s">
        <v>472</v>
      </c>
      <c r="I117" s="185"/>
      <c r="L117" s="38"/>
      <c r="M117" s="186"/>
      <c r="N117" s="39"/>
      <c r="O117" s="39"/>
      <c r="P117" s="39"/>
      <c r="Q117" s="39"/>
      <c r="R117" s="39"/>
      <c r="S117" s="39"/>
      <c r="T117" s="67"/>
      <c r="AT117" s="21" t="s">
        <v>140</v>
      </c>
      <c r="AU117" s="21" t="s">
        <v>85</v>
      </c>
    </row>
    <row r="118" spans="2:65" s="1" customFormat="1" ht="16.5" customHeight="1">
      <c r="B118" s="170"/>
      <c r="C118" s="190" t="s">
        <v>11</v>
      </c>
      <c r="D118" s="190" t="s">
        <v>267</v>
      </c>
      <c r="E118" s="191" t="s">
        <v>294</v>
      </c>
      <c r="F118" s="192" t="s">
        <v>295</v>
      </c>
      <c r="G118" s="193" t="s">
        <v>296</v>
      </c>
      <c r="H118" s="194">
        <v>1</v>
      </c>
      <c r="I118" s="195"/>
      <c r="J118" s="196">
        <f>ROUND(I118*H118,2)</f>
        <v>0</v>
      </c>
      <c r="K118" s="192" t="s">
        <v>137</v>
      </c>
      <c r="L118" s="197"/>
      <c r="M118" s="198" t="s">
        <v>5</v>
      </c>
      <c r="N118" s="199" t="s">
        <v>46</v>
      </c>
      <c r="O118" s="39"/>
      <c r="P118" s="180">
        <f>O118*H118</f>
        <v>0</v>
      </c>
      <c r="Q118" s="180">
        <v>1E-3</v>
      </c>
      <c r="R118" s="180">
        <f>Q118*H118</f>
        <v>1E-3</v>
      </c>
      <c r="S118" s="180">
        <v>0</v>
      </c>
      <c r="T118" s="181">
        <f>S118*H118</f>
        <v>0</v>
      </c>
      <c r="AR118" s="21" t="s">
        <v>174</v>
      </c>
      <c r="AT118" s="21" t="s">
        <v>267</v>
      </c>
      <c r="AU118" s="21" t="s">
        <v>85</v>
      </c>
      <c r="AY118" s="21" t="s">
        <v>130</v>
      </c>
      <c r="BE118" s="182">
        <f>IF(N118="základní",J118,0)</f>
        <v>0</v>
      </c>
      <c r="BF118" s="182">
        <f>IF(N118="snížená",J118,0)</f>
        <v>0</v>
      </c>
      <c r="BG118" s="182">
        <f>IF(N118="zákl. přenesená",J118,0)</f>
        <v>0</v>
      </c>
      <c r="BH118" s="182">
        <f>IF(N118="sníž. přenesená",J118,0)</f>
        <v>0</v>
      </c>
      <c r="BI118" s="182">
        <f>IF(N118="nulová",J118,0)</f>
        <v>0</v>
      </c>
      <c r="BJ118" s="21" t="s">
        <v>83</v>
      </c>
      <c r="BK118" s="182">
        <f>ROUND(I118*H118,2)</f>
        <v>0</v>
      </c>
      <c r="BL118" s="21" t="s">
        <v>151</v>
      </c>
      <c r="BM118" s="21" t="s">
        <v>473</v>
      </c>
    </row>
    <row r="119" spans="2:65" s="11" customFormat="1" ht="12">
      <c r="B119" s="200"/>
      <c r="D119" s="183" t="s">
        <v>298</v>
      </c>
      <c r="F119" s="201"/>
      <c r="H119" s="202">
        <v>1</v>
      </c>
      <c r="I119" s="203"/>
      <c r="L119" s="200"/>
      <c r="M119" s="204"/>
      <c r="N119" s="205"/>
      <c r="O119" s="205"/>
      <c r="P119" s="205"/>
      <c r="Q119" s="205"/>
      <c r="R119" s="205"/>
      <c r="S119" s="205"/>
      <c r="T119" s="206"/>
      <c r="AT119" s="207" t="s">
        <v>298</v>
      </c>
      <c r="AU119" s="207" t="s">
        <v>85</v>
      </c>
      <c r="AV119" s="11" t="s">
        <v>85</v>
      </c>
      <c r="AW119" s="11" t="s">
        <v>6</v>
      </c>
      <c r="AX119" s="11" t="s">
        <v>83</v>
      </c>
      <c r="AY119" s="207" t="s">
        <v>130</v>
      </c>
    </row>
    <row r="120" spans="2:65" s="1" customFormat="1" ht="25.5" customHeight="1">
      <c r="B120" s="170"/>
      <c r="C120" s="171" t="s">
        <v>293</v>
      </c>
      <c r="D120" s="171" t="s">
        <v>133</v>
      </c>
      <c r="E120" s="172" t="s">
        <v>474</v>
      </c>
      <c r="F120" s="173" t="s">
        <v>475</v>
      </c>
      <c r="G120" s="174" t="s">
        <v>232</v>
      </c>
      <c r="H120" s="175">
        <v>45.96</v>
      </c>
      <c r="I120" s="176"/>
      <c r="J120" s="177">
        <f>ROUND(I120*H120,2)</f>
        <v>0</v>
      </c>
      <c r="K120" s="173" t="s">
        <v>137</v>
      </c>
      <c r="L120" s="38"/>
      <c r="M120" s="178" t="s">
        <v>5</v>
      </c>
      <c r="N120" s="179" t="s">
        <v>46</v>
      </c>
      <c r="O120" s="39"/>
      <c r="P120" s="180">
        <f>O120*H120</f>
        <v>0</v>
      </c>
      <c r="Q120" s="180">
        <v>0</v>
      </c>
      <c r="R120" s="180">
        <f>Q120*H120</f>
        <v>0</v>
      </c>
      <c r="S120" s="180">
        <v>0</v>
      </c>
      <c r="T120" s="181">
        <f>S120*H120</f>
        <v>0</v>
      </c>
      <c r="AR120" s="21" t="s">
        <v>151</v>
      </c>
      <c r="AT120" s="21" t="s">
        <v>133</v>
      </c>
      <c r="AU120" s="21" t="s">
        <v>85</v>
      </c>
      <c r="AY120" s="21" t="s">
        <v>130</v>
      </c>
      <c r="BE120" s="182">
        <f>IF(N120="základní",J120,0)</f>
        <v>0</v>
      </c>
      <c r="BF120" s="182">
        <f>IF(N120="snížená",J120,0)</f>
        <v>0</v>
      </c>
      <c r="BG120" s="182">
        <f>IF(N120="zákl. přenesená",J120,0)</f>
        <v>0</v>
      </c>
      <c r="BH120" s="182">
        <f>IF(N120="sníž. přenesená",J120,0)</f>
        <v>0</v>
      </c>
      <c r="BI120" s="182">
        <f>IF(N120="nulová",J120,0)</f>
        <v>0</v>
      </c>
      <c r="BJ120" s="21" t="s">
        <v>83</v>
      </c>
      <c r="BK120" s="182">
        <f>ROUND(I120*H120,2)</f>
        <v>0</v>
      </c>
      <c r="BL120" s="21" t="s">
        <v>151</v>
      </c>
      <c r="BM120" s="21" t="s">
        <v>476</v>
      </c>
    </row>
    <row r="121" spans="2:65" s="1" customFormat="1" ht="36">
      <c r="B121" s="38"/>
      <c r="D121" s="183" t="s">
        <v>140</v>
      </c>
      <c r="F121" s="184" t="s">
        <v>477</v>
      </c>
      <c r="I121" s="185"/>
      <c r="L121" s="38"/>
      <c r="M121" s="186"/>
      <c r="N121" s="39"/>
      <c r="O121" s="39"/>
      <c r="P121" s="39"/>
      <c r="Q121" s="39"/>
      <c r="R121" s="39"/>
      <c r="S121" s="39"/>
      <c r="T121" s="67"/>
      <c r="AT121" s="21" t="s">
        <v>140</v>
      </c>
      <c r="AU121" s="21" t="s">
        <v>85</v>
      </c>
    </row>
    <row r="122" spans="2:65" s="1" customFormat="1" ht="16.5" customHeight="1">
      <c r="B122" s="170"/>
      <c r="C122" s="190" t="s">
        <v>301</v>
      </c>
      <c r="D122" s="190" t="s">
        <v>267</v>
      </c>
      <c r="E122" s="191" t="s">
        <v>478</v>
      </c>
      <c r="F122" s="192" t="s">
        <v>479</v>
      </c>
      <c r="G122" s="193" t="s">
        <v>245</v>
      </c>
      <c r="H122" s="194">
        <v>6.9</v>
      </c>
      <c r="I122" s="195"/>
      <c r="J122" s="196">
        <f>ROUND(I122*H122,2)</f>
        <v>0</v>
      </c>
      <c r="K122" s="192" t="s">
        <v>188</v>
      </c>
      <c r="L122" s="197"/>
      <c r="M122" s="198" t="s">
        <v>5</v>
      </c>
      <c r="N122" s="199" t="s">
        <v>46</v>
      </c>
      <c r="O122" s="39"/>
      <c r="P122" s="180">
        <f>O122*H122</f>
        <v>0</v>
      </c>
      <c r="Q122" s="180">
        <v>2</v>
      </c>
      <c r="R122" s="180">
        <f>Q122*H122</f>
        <v>13.8</v>
      </c>
      <c r="S122" s="180">
        <v>0</v>
      </c>
      <c r="T122" s="181">
        <f>S122*H122</f>
        <v>0</v>
      </c>
      <c r="AR122" s="21" t="s">
        <v>174</v>
      </c>
      <c r="AT122" s="21" t="s">
        <v>267</v>
      </c>
      <c r="AU122" s="21" t="s">
        <v>85</v>
      </c>
      <c r="AY122" s="21" t="s">
        <v>130</v>
      </c>
      <c r="BE122" s="182">
        <f>IF(N122="základní",J122,0)</f>
        <v>0</v>
      </c>
      <c r="BF122" s="182">
        <f>IF(N122="snížená",J122,0)</f>
        <v>0</v>
      </c>
      <c r="BG122" s="182">
        <f>IF(N122="zákl. přenesená",J122,0)</f>
        <v>0</v>
      </c>
      <c r="BH122" s="182">
        <f>IF(N122="sníž. přenesená",J122,0)</f>
        <v>0</v>
      </c>
      <c r="BI122" s="182">
        <f>IF(N122="nulová",J122,0)</f>
        <v>0</v>
      </c>
      <c r="BJ122" s="21" t="s">
        <v>83</v>
      </c>
      <c r="BK122" s="182">
        <f>ROUND(I122*H122,2)</f>
        <v>0</v>
      </c>
      <c r="BL122" s="21" t="s">
        <v>151</v>
      </c>
      <c r="BM122" s="21" t="s">
        <v>480</v>
      </c>
    </row>
    <row r="123" spans="2:65" s="1" customFormat="1" ht="24">
      <c r="B123" s="38"/>
      <c r="D123" s="183" t="s">
        <v>140</v>
      </c>
      <c r="F123" s="184" t="s">
        <v>481</v>
      </c>
      <c r="I123" s="185"/>
      <c r="L123" s="38"/>
      <c r="M123" s="186"/>
      <c r="N123" s="39"/>
      <c r="O123" s="39"/>
      <c r="P123" s="39"/>
      <c r="Q123" s="39"/>
      <c r="R123" s="39"/>
      <c r="S123" s="39"/>
      <c r="T123" s="67"/>
      <c r="AT123" s="21" t="s">
        <v>140</v>
      </c>
      <c r="AU123" s="21" t="s">
        <v>85</v>
      </c>
    </row>
    <row r="124" spans="2:65" s="10" customFormat="1" ht="29.85" customHeight="1">
      <c r="B124" s="157"/>
      <c r="D124" s="158" t="s">
        <v>74</v>
      </c>
      <c r="E124" s="168" t="s">
        <v>85</v>
      </c>
      <c r="F124" s="168" t="s">
        <v>482</v>
      </c>
      <c r="I124" s="160"/>
      <c r="J124" s="169">
        <f>BK124</f>
        <v>0</v>
      </c>
      <c r="L124" s="157"/>
      <c r="M124" s="162"/>
      <c r="N124" s="163"/>
      <c r="O124" s="163"/>
      <c r="P124" s="164">
        <f>SUM(P125:P134)</f>
        <v>0</v>
      </c>
      <c r="Q124" s="163"/>
      <c r="R124" s="164">
        <f>SUM(R125:R134)</f>
        <v>19.902316000000003</v>
      </c>
      <c r="S124" s="163"/>
      <c r="T124" s="165">
        <f>SUM(T125:T134)</f>
        <v>0</v>
      </c>
      <c r="AR124" s="158" t="s">
        <v>83</v>
      </c>
      <c r="AT124" s="166" t="s">
        <v>74</v>
      </c>
      <c r="AU124" s="166" t="s">
        <v>83</v>
      </c>
      <c r="AY124" s="158" t="s">
        <v>130</v>
      </c>
      <c r="BK124" s="167">
        <f>SUM(BK125:BK134)</f>
        <v>0</v>
      </c>
    </row>
    <row r="125" spans="2:65" s="1" customFormat="1" ht="25.5" customHeight="1">
      <c r="B125" s="170"/>
      <c r="C125" s="171" t="s">
        <v>306</v>
      </c>
      <c r="D125" s="171" t="s">
        <v>133</v>
      </c>
      <c r="E125" s="172" t="s">
        <v>483</v>
      </c>
      <c r="F125" s="173" t="s">
        <v>484</v>
      </c>
      <c r="G125" s="174" t="s">
        <v>245</v>
      </c>
      <c r="H125" s="175">
        <v>0.98</v>
      </c>
      <c r="I125" s="176"/>
      <c r="J125" s="177">
        <f>ROUND(I125*H125,2)</f>
        <v>0</v>
      </c>
      <c r="K125" s="173" t="s">
        <v>137</v>
      </c>
      <c r="L125" s="38"/>
      <c r="M125" s="178" t="s">
        <v>5</v>
      </c>
      <c r="N125" s="179" t="s">
        <v>46</v>
      </c>
      <c r="O125" s="39"/>
      <c r="P125" s="180">
        <f>O125*H125</f>
        <v>0</v>
      </c>
      <c r="Q125" s="180">
        <v>0</v>
      </c>
      <c r="R125" s="180">
        <f>Q125*H125</f>
        <v>0</v>
      </c>
      <c r="S125" s="180">
        <v>0</v>
      </c>
      <c r="T125" s="181">
        <f>S125*H125</f>
        <v>0</v>
      </c>
      <c r="AR125" s="21" t="s">
        <v>151</v>
      </c>
      <c r="AT125" s="21" t="s">
        <v>133</v>
      </c>
      <c r="AU125" s="21" t="s">
        <v>85</v>
      </c>
      <c r="AY125" s="21" t="s">
        <v>130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21" t="s">
        <v>83</v>
      </c>
      <c r="BK125" s="182">
        <f>ROUND(I125*H125,2)</f>
        <v>0</v>
      </c>
      <c r="BL125" s="21" t="s">
        <v>151</v>
      </c>
      <c r="BM125" s="21" t="s">
        <v>485</v>
      </c>
    </row>
    <row r="126" spans="2:65" s="1" customFormat="1" ht="36">
      <c r="B126" s="38"/>
      <c r="D126" s="183" t="s">
        <v>140</v>
      </c>
      <c r="F126" s="184" t="s">
        <v>486</v>
      </c>
      <c r="I126" s="185"/>
      <c r="L126" s="38"/>
      <c r="M126" s="186"/>
      <c r="N126" s="39"/>
      <c r="O126" s="39"/>
      <c r="P126" s="39"/>
      <c r="Q126" s="39"/>
      <c r="R126" s="39"/>
      <c r="S126" s="39"/>
      <c r="T126" s="67"/>
      <c r="AT126" s="21" t="s">
        <v>140</v>
      </c>
      <c r="AU126" s="21" t="s">
        <v>85</v>
      </c>
    </row>
    <row r="127" spans="2:65" s="1" customFormat="1" ht="16.5" customHeight="1">
      <c r="B127" s="170"/>
      <c r="C127" s="171" t="s">
        <v>312</v>
      </c>
      <c r="D127" s="171" t="s">
        <v>133</v>
      </c>
      <c r="E127" s="172" t="s">
        <v>487</v>
      </c>
      <c r="F127" s="173" t="s">
        <v>488</v>
      </c>
      <c r="G127" s="174" t="s">
        <v>171</v>
      </c>
      <c r="H127" s="175">
        <v>6.7</v>
      </c>
      <c r="I127" s="176"/>
      <c r="J127" s="177">
        <f>ROUND(I127*H127,2)</f>
        <v>0</v>
      </c>
      <c r="K127" s="173" t="s">
        <v>137</v>
      </c>
      <c r="L127" s="38"/>
      <c r="M127" s="178" t="s">
        <v>5</v>
      </c>
      <c r="N127" s="179" t="s">
        <v>46</v>
      </c>
      <c r="O127" s="39"/>
      <c r="P127" s="180">
        <f>O127*H127</f>
        <v>0</v>
      </c>
      <c r="Q127" s="180">
        <v>4.8000000000000001E-4</v>
      </c>
      <c r="R127" s="180">
        <f>Q127*H127</f>
        <v>3.2160000000000001E-3</v>
      </c>
      <c r="S127" s="180">
        <v>0</v>
      </c>
      <c r="T127" s="181">
        <f>S127*H127</f>
        <v>0</v>
      </c>
      <c r="AR127" s="21" t="s">
        <v>151</v>
      </c>
      <c r="AT127" s="21" t="s">
        <v>133</v>
      </c>
      <c r="AU127" s="21" t="s">
        <v>85</v>
      </c>
      <c r="AY127" s="21" t="s">
        <v>130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21" t="s">
        <v>83</v>
      </c>
      <c r="BK127" s="182">
        <f>ROUND(I127*H127,2)</f>
        <v>0</v>
      </c>
      <c r="BL127" s="21" t="s">
        <v>151</v>
      </c>
      <c r="BM127" s="21" t="s">
        <v>489</v>
      </c>
    </row>
    <row r="128" spans="2:65" s="1" customFormat="1" ht="36">
      <c r="B128" s="38"/>
      <c r="D128" s="183" t="s">
        <v>140</v>
      </c>
      <c r="F128" s="184" t="s">
        <v>490</v>
      </c>
      <c r="I128" s="185"/>
      <c r="L128" s="38"/>
      <c r="M128" s="186"/>
      <c r="N128" s="39"/>
      <c r="O128" s="39"/>
      <c r="P128" s="39"/>
      <c r="Q128" s="39"/>
      <c r="R128" s="39"/>
      <c r="S128" s="39"/>
      <c r="T128" s="67"/>
      <c r="AT128" s="21" t="s">
        <v>140</v>
      </c>
      <c r="AU128" s="21" t="s">
        <v>85</v>
      </c>
    </row>
    <row r="129" spans="2:65" s="1" customFormat="1" ht="16.5" customHeight="1">
      <c r="B129" s="170"/>
      <c r="C129" s="171" t="s">
        <v>317</v>
      </c>
      <c r="D129" s="171" t="s">
        <v>133</v>
      </c>
      <c r="E129" s="172" t="s">
        <v>491</v>
      </c>
      <c r="F129" s="173" t="s">
        <v>492</v>
      </c>
      <c r="G129" s="174" t="s">
        <v>171</v>
      </c>
      <c r="H129" s="175">
        <v>7</v>
      </c>
      <c r="I129" s="176"/>
      <c r="J129" s="177">
        <f>ROUND(I129*H129,2)</f>
        <v>0</v>
      </c>
      <c r="K129" s="173" t="s">
        <v>188</v>
      </c>
      <c r="L129" s="38"/>
      <c r="M129" s="178" t="s">
        <v>5</v>
      </c>
      <c r="N129" s="179" t="s">
        <v>46</v>
      </c>
      <c r="O129" s="39"/>
      <c r="P129" s="180">
        <f>O129*H129</f>
        <v>0</v>
      </c>
      <c r="Q129" s="180">
        <v>6.8999999999999997E-4</v>
      </c>
      <c r="R129" s="180">
        <f>Q129*H129</f>
        <v>4.8300000000000001E-3</v>
      </c>
      <c r="S129" s="180">
        <v>0</v>
      </c>
      <c r="T129" s="181">
        <f>S129*H129</f>
        <v>0</v>
      </c>
      <c r="AR129" s="21" t="s">
        <v>151</v>
      </c>
      <c r="AT129" s="21" t="s">
        <v>133</v>
      </c>
      <c r="AU129" s="21" t="s">
        <v>85</v>
      </c>
      <c r="AY129" s="21" t="s">
        <v>130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21" t="s">
        <v>83</v>
      </c>
      <c r="BK129" s="182">
        <f>ROUND(I129*H129,2)</f>
        <v>0</v>
      </c>
      <c r="BL129" s="21" t="s">
        <v>151</v>
      </c>
      <c r="BM129" s="21" t="s">
        <v>493</v>
      </c>
    </row>
    <row r="130" spans="2:65" s="1" customFormat="1" ht="36">
      <c r="B130" s="38"/>
      <c r="D130" s="183" t="s">
        <v>140</v>
      </c>
      <c r="F130" s="184" t="s">
        <v>494</v>
      </c>
      <c r="I130" s="185"/>
      <c r="L130" s="38"/>
      <c r="M130" s="186"/>
      <c r="N130" s="39"/>
      <c r="O130" s="39"/>
      <c r="P130" s="39"/>
      <c r="Q130" s="39"/>
      <c r="R130" s="39"/>
      <c r="S130" s="39"/>
      <c r="T130" s="67"/>
      <c r="AT130" s="21" t="s">
        <v>140</v>
      </c>
      <c r="AU130" s="21" t="s">
        <v>85</v>
      </c>
    </row>
    <row r="131" spans="2:65" s="1" customFormat="1" ht="16.5" customHeight="1">
      <c r="B131" s="170"/>
      <c r="C131" s="171" t="s">
        <v>10</v>
      </c>
      <c r="D131" s="171" t="s">
        <v>133</v>
      </c>
      <c r="E131" s="172" t="s">
        <v>495</v>
      </c>
      <c r="F131" s="173" t="s">
        <v>496</v>
      </c>
      <c r="G131" s="174" t="s">
        <v>171</v>
      </c>
      <c r="H131" s="175">
        <v>6.7</v>
      </c>
      <c r="I131" s="176"/>
      <c r="J131" s="177">
        <f>ROUND(I131*H131,2)</f>
        <v>0</v>
      </c>
      <c r="K131" s="173" t="s">
        <v>137</v>
      </c>
      <c r="L131" s="38"/>
      <c r="M131" s="178" t="s">
        <v>5</v>
      </c>
      <c r="N131" s="179" t="s">
        <v>46</v>
      </c>
      <c r="O131" s="39"/>
      <c r="P131" s="180">
        <f>O131*H131</f>
        <v>0</v>
      </c>
      <c r="Q131" s="180">
        <v>1E-4</v>
      </c>
      <c r="R131" s="180">
        <f>Q131*H131</f>
        <v>6.7000000000000002E-4</v>
      </c>
      <c r="S131" s="180">
        <v>0</v>
      </c>
      <c r="T131" s="181">
        <f>S131*H131</f>
        <v>0</v>
      </c>
      <c r="AR131" s="21" t="s">
        <v>151</v>
      </c>
      <c r="AT131" s="21" t="s">
        <v>133</v>
      </c>
      <c r="AU131" s="21" t="s">
        <v>85</v>
      </c>
      <c r="AY131" s="21" t="s">
        <v>130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21" t="s">
        <v>83</v>
      </c>
      <c r="BK131" s="182">
        <f>ROUND(I131*H131,2)</f>
        <v>0</v>
      </c>
      <c r="BL131" s="21" t="s">
        <v>151</v>
      </c>
      <c r="BM131" s="21" t="s">
        <v>497</v>
      </c>
    </row>
    <row r="132" spans="2:65" s="1" customFormat="1" ht="24">
      <c r="B132" s="38"/>
      <c r="D132" s="183" t="s">
        <v>140</v>
      </c>
      <c r="F132" s="184" t="s">
        <v>498</v>
      </c>
      <c r="I132" s="185"/>
      <c r="L132" s="38"/>
      <c r="M132" s="186"/>
      <c r="N132" s="39"/>
      <c r="O132" s="39"/>
      <c r="P132" s="39"/>
      <c r="Q132" s="39"/>
      <c r="R132" s="39"/>
      <c r="S132" s="39"/>
      <c r="T132" s="67"/>
      <c r="AT132" s="21" t="s">
        <v>140</v>
      </c>
      <c r="AU132" s="21" t="s">
        <v>85</v>
      </c>
    </row>
    <row r="133" spans="2:65" s="1" customFormat="1" ht="16.5" customHeight="1">
      <c r="B133" s="170"/>
      <c r="C133" s="171" t="s">
        <v>327</v>
      </c>
      <c r="D133" s="171" t="s">
        <v>133</v>
      </c>
      <c r="E133" s="172" t="s">
        <v>499</v>
      </c>
      <c r="F133" s="173" t="s">
        <v>500</v>
      </c>
      <c r="G133" s="174" t="s">
        <v>245</v>
      </c>
      <c r="H133" s="175">
        <v>9.2100000000000009</v>
      </c>
      <c r="I133" s="176"/>
      <c r="J133" s="177">
        <f>ROUND(I133*H133,2)</f>
        <v>0</v>
      </c>
      <c r="K133" s="173" t="s">
        <v>137</v>
      </c>
      <c r="L133" s="38"/>
      <c r="M133" s="178" t="s">
        <v>5</v>
      </c>
      <c r="N133" s="179" t="s">
        <v>46</v>
      </c>
      <c r="O133" s="39"/>
      <c r="P133" s="180">
        <f>O133*H133</f>
        <v>0</v>
      </c>
      <c r="Q133" s="180">
        <v>2.16</v>
      </c>
      <c r="R133" s="180">
        <f>Q133*H133</f>
        <v>19.893600000000003</v>
      </c>
      <c r="S133" s="180">
        <v>0</v>
      </c>
      <c r="T133" s="181">
        <f>S133*H133</f>
        <v>0</v>
      </c>
      <c r="AR133" s="21" t="s">
        <v>151</v>
      </c>
      <c r="AT133" s="21" t="s">
        <v>133</v>
      </c>
      <c r="AU133" s="21" t="s">
        <v>85</v>
      </c>
      <c r="AY133" s="21" t="s">
        <v>130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21" t="s">
        <v>83</v>
      </c>
      <c r="BK133" s="182">
        <f>ROUND(I133*H133,2)</f>
        <v>0</v>
      </c>
      <c r="BL133" s="21" t="s">
        <v>151</v>
      </c>
      <c r="BM133" s="21" t="s">
        <v>501</v>
      </c>
    </row>
    <row r="134" spans="2:65" s="1" customFormat="1" ht="84">
      <c r="B134" s="38"/>
      <c r="D134" s="183" t="s">
        <v>140</v>
      </c>
      <c r="F134" s="184" t="s">
        <v>502</v>
      </c>
      <c r="I134" s="185"/>
      <c r="L134" s="38"/>
      <c r="M134" s="186"/>
      <c r="N134" s="39"/>
      <c r="O134" s="39"/>
      <c r="P134" s="39"/>
      <c r="Q134" s="39"/>
      <c r="R134" s="39"/>
      <c r="S134" s="39"/>
      <c r="T134" s="67"/>
      <c r="AT134" s="21" t="s">
        <v>140</v>
      </c>
      <c r="AU134" s="21" t="s">
        <v>85</v>
      </c>
    </row>
    <row r="135" spans="2:65" s="10" customFormat="1" ht="29.85" customHeight="1">
      <c r="B135" s="157"/>
      <c r="D135" s="158" t="s">
        <v>74</v>
      </c>
      <c r="E135" s="168" t="s">
        <v>146</v>
      </c>
      <c r="F135" s="168" t="s">
        <v>300</v>
      </c>
      <c r="I135" s="160"/>
      <c r="J135" s="169">
        <f>BK135</f>
        <v>0</v>
      </c>
      <c r="L135" s="157"/>
      <c r="M135" s="162"/>
      <c r="N135" s="163"/>
      <c r="O135" s="163"/>
      <c r="P135" s="164">
        <f>SUM(P136:P156)</f>
        <v>0</v>
      </c>
      <c r="Q135" s="163"/>
      <c r="R135" s="164">
        <f>SUM(R136:R156)</f>
        <v>20.997255399999997</v>
      </c>
      <c r="S135" s="163"/>
      <c r="T135" s="165">
        <f>SUM(T136:T156)</f>
        <v>0</v>
      </c>
      <c r="AR135" s="158" t="s">
        <v>83</v>
      </c>
      <c r="AT135" s="166" t="s">
        <v>74</v>
      </c>
      <c r="AU135" s="166" t="s">
        <v>83</v>
      </c>
      <c r="AY135" s="158" t="s">
        <v>130</v>
      </c>
      <c r="BK135" s="167">
        <f>SUM(BK136:BK156)</f>
        <v>0</v>
      </c>
    </row>
    <row r="136" spans="2:65" s="1" customFormat="1" ht="16.5" customHeight="1">
      <c r="B136" s="170"/>
      <c r="C136" s="171" t="s">
        <v>332</v>
      </c>
      <c r="D136" s="171" t="s">
        <v>133</v>
      </c>
      <c r="E136" s="172" t="s">
        <v>503</v>
      </c>
      <c r="F136" s="173" t="s">
        <v>504</v>
      </c>
      <c r="G136" s="174" t="s">
        <v>345</v>
      </c>
      <c r="H136" s="175">
        <v>26</v>
      </c>
      <c r="I136" s="176"/>
      <c r="J136" s="177">
        <f>ROUND(I136*H136,2)</f>
        <v>0</v>
      </c>
      <c r="K136" s="173" t="s">
        <v>137</v>
      </c>
      <c r="L136" s="38"/>
      <c r="M136" s="178" t="s">
        <v>5</v>
      </c>
      <c r="N136" s="179" t="s">
        <v>46</v>
      </c>
      <c r="O136" s="39"/>
      <c r="P136" s="180">
        <f>O136*H136</f>
        <v>0</v>
      </c>
      <c r="Q136" s="180">
        <v>6.9999999999999999E-4</v>
      </c>
      <c r="R136" s="180">
        <f>Q136*H136</f>
        <v>1.8200000000000001E-2</v>
      </c>
      <c r="S136" s="180">
        <v>0</v>
      </c>
      <c r="T136" s="181">
        <f>S136*H136</f>
        <v>0</v>
      </c>
      <c r="AR136" s="21" t="s">
        <v>151</v>
      </c>
      <c r="AT136" s="21" t="s">
        <v>133</v>
      </c>
      <c r="AU136" s="21" t="s">
        <v>85</v>
      </c>
      <c r="AY136" s="21" t="s">
        <v>130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21" t="s">
        <v>83</v>
      </c>
      <c r="BK136" s="182">
        <f>ROUND(I136*H136,2)</f>
        <v>0</v>
      </c>
      <c r="BL136" s="21" t="s">
        <v>151</v>
      </c>
      <c r="BM136" s="21" t="s">
        <v>505</v>
      </c>
    </row>
    <row r="137" spans="2:65" s="1" customFormat="1" ht="16.5" customHeight="1">
      <c r="B137" s="170"/>
      <c r="C137" s="190" t="s">
        <v>337</v>
      </c>
      <c r="D137" s="190" t="s">
        <v>267</v>
      </c>
      <c r="E137" s="191" t="s">
        <v>506</v>
      </c>
      <c r="F137" s="192" t="s">
        <v>507</v>
      </c>
      <c r="G137" s="193" t="s">
        <v>345</v>
      </c>
      <c r="H137" s="194">
        <v>26</v>
      </c>
      <c r="I137" s="195"/>
      <c r="J137" s="196">
        <f>ROUND(I137*H137,2)</f>
        <v>0</v>
      </c>
      <c r="K137" s="192" t="s">
        <v>137</v>
      </c>
      <c r="L137" s="197"/>
      <c r="M137" s="198" t="s">
        <v>5</v>
      </c>
      <c r="N137" s="199" t="s">
        <v>46</v>
      </c>
      <c r="O137" s="39"/>
      <c r="P137" s="180">
        <f>O137*H137</f>
        <v>0</v>
      </c>
      <c r="Q137" s="180">
        <v>4.8700000000000002E-3</v>
      </c>
      <c r="R137" s="180">
        <f>Q137*H137</f>
        <v>0.12662000000000001</v>
      </c>
      <c r="S137" s="180">
        <v>0</v>
      </c>
      <c r="T137" s="181">
        <f>S137*H137</f>
        <v>0</v>
      </c>
      <c r="AR137" s="21" t="s">
        <v>174</v>
      </c>
      <c r="AT137" s="21" t="s">
        <v>267</v>
      </c>
      <c r="AU137" s="21" t="s">
        <v>85</v>
      </c>
      <c r="AY137" s="21" t="s">
        <v>130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21" t="s">
        <v>83</v>
      </c>
      <c r="BK137" s="182">
        <f>ROUND(I137*H137,2)</f>
        <v>0</v>
      </c>
      <c r="BL137" s="21" t="s">
        <v>151</v>
      </c>
      <c r="BM137" s="21" t="s">
        <v>508</v>
      </c>
    </row>
    <row r="138" spans="2:65" s="1" customFormat="1" ht="16.5" customHeight="1">
      <c r="B138" s="170"/>
      <c r="C138" s="171" t="s">
        <v>342</v>
      </c>
      <c r="D138" s="171" t="s">
        <v>133</v>
      </c>
      <c r="E138" s="172" t="s">
        <v>509</v>
      </c>
      <c r="F138" s="173" t="s">
        <v>510</v>
      </c>
      <c r="G138" s="174" t="s">
        <v>245</v>
      </c>
      <c r="H138" s="175">
        <v>3.2</v>
      </c>
      <c r="I138" s="176"/>
      <c r="J138" s="177">
        <f>ROUND(I138*H138,2)</f>
        <v>0</v>
      </c>
      <c r="K138" s="173" t="s">
        <v>137</v>
      </c>
      <c r="L138" s="38"/>
      <c r="M138" s="178" t="s">
        <v>5</v>
      </c>
      <c r="N138" s="179" t="s">
        <v>46</v>
      </c>
      <c r="O138" s="39"/>
      <c r="P138" s="180">
        <f>O138*H138</f>
        <v>0</v>
      </c>
      <c r="Q138" s="180">
        <v>0</v>
      </c>
      <c r="R138" s="180">
        <f>Q138*H138</f>
        <v>0</v>
      </c>
      <c r="S138" s="180">
        <v>0</v>
      </c>
      <c r="T138" s="181">
        <f>S138*H138</f>
        <v>0</v>
      </c>
      <c r="AR138" s="21" t="s">
        <v>151</v>
      </c>
      <c r="AT138" s="21" t="s">
        <v>133</v>
      </c>
      <c r="AU138" s="21" t="s">
        <v>85</v>
      </c>
      <c r="AY138" s="21" t="s">
        <v>130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21" t="s">
        <v>83</v>
      </c>
      <c r="BK138" s="182">
        <f>ROUND(I138*H138,2)</f>
        <v>0</v>
      </c>
      <c r="BL138" s="21" t="s">
        <v>151</v>
      </c>
      <c r="BM138" s="21" t="s">
        <v>511</v>
      </c>
    </row>
    <row r="139" spans="2:65" s="1" customFormat="1" ht="36">
      <c r="B139" s="38"/>
      <c r="D139" s="183" t="s">
        <v>140</v>
      </c>
      <c r="F139" s="184" t="s">
        <v>512</v>
      </c>
      <c r="I139" s="185"/>
      <c r="L139" s="38"/>
      <c r="M139" s="186"/>
      <c r="N139" s="39"/>
      <c r="O139" s="39"/>
      <c r="P139" s="39"/>
      <c r="Q139" s="39"/>
      <c r="R139" s="39"/>
      <c r="S139" s="39"/>
      <c r="T139" s="67"/>
      <c r="AT139" s="21" t="s">
        <v>140</v>
      </c>
      <c r="AU139" s="21" t="s">
        <v>85</v>
      </c>
    </row>
    <row r="140" spans="2:65" s="1" customFormat="1" ht="16.5" customHeight="1">
      <c r="B140" s="170"/>
      <c r="C140" s="171" t="s">
        <v>348</v>
      </c>
      <c r="D140" s="171" t="s">
        <v>133</v>
      </c>
      <c r="E140" s="172" t="s">
        <v>513</v>
      </c>
      <c r="F140" s="173" t="s">
        <v>514</v>
      </c>
      <c r="G140" s="174" t="s">
        <v>232</v>
      </c>
      <c r="H140" s="175">
        <v>15.84</v>
      </c>
      <c r="I140" s="176"/>
      <c r="J140" s="177">
        <f>ROUND(I140*H140,2)</f>
        <v>0</v>
      </c>
      <c r="K140" s="173" t="s">
        <v>137</v>
      </c>
      <c r="L140" s="38"/>
      <c r="M140" s="178" t="s">
        <v>5</v>
      </c>
      <c r="N140" s="179" t="s">
        <v>46</v>
      </c>
      <c r="O140" s="39"/>
      <c r="P140" s="180">
        <f>O140*H140</f>
        <v>0</v>
      </c>
      <c r="Q140" s="180">
        <v>4.1739999999999999E-2</v>
      </c>
      <c r="R140" s="180">
        <f>Q140*H140</f>
        <v>0.66116160000000002</v>
      </c>
      <c r="S140" s="180">
        <v>0</v>
      </c>
      <c r="T140" s="181">
        <f>S140*H140</f>
        <v>0</v>
      </c>
      <c r="AR140" s="21" t="s">
        <v>151</v>
      </c>
      <c r="AT140" s="21" t="s">
        <v>133</v>
      </c>
      <c r="AU140" s="21" t="s">
        <v>85</v>
      </c>
      <c r="AY140" s="21" t="s">
        <v>130</v>
      </c>
      <c r="BE140" s="182">
        <f>IF(N140="základní",J140,0)</f>
        <v>0</v>
      </c>
      <c r="BF140" s="182">
        <f>IF(N140="snížená",J140,0)</f>
        <v>0</v>
      </c>
      <c r="BG140" s="182">
        <f>IF(N140="zákl. přenesená",J140,0)</f>
        <v>0</v>
      </c>
      <c r="BH140" s="182">
        <f>IF(N140="sníž. přenesená",J140,0)</f>
        <v>0</v>
      </c>
      <c r="BI140" s="182">
        <f>IF(N140="nulová",J140,0)</f>
        <v>0</v>
      </c>
      <c r="BJ140" s="21" t="s">
        <v>83</v>
      </c>
      <c r="BK140" s="182">
        <f>ROUND(I140*H140,2)</f>
        <v>0</v>
      </c>
      <c r="BL140" s="21" t="s">
        <v>151</v>
      </c>
      <c r="BM140" s="21" t="s">
        <v>515</v>
      </c>
    </row>
    <row r="141" spans="2:65" s="1" customFormat="1" ht="24">
      <c r="B141" s="38"/>
      <c r="D141" s="183" t="s">
        <v>140</v>
      </c>
      <c r="F141" s="184" t="s">
        <v>516</v>
      </c>
      <c r="I141" s="185"/>
      <c r="L141" s="38"/>
      <c r="M141" s="186"/>
      <c r="N141" s="39"/>
      <c r="O141" s="39"/>
      <c r="P141" s="39"/>
      <c r="Q141" s="39"/>
      <c r="R141" s="39"/>
      <c r="S141" s="39"/>
      <c r="T141" s="67"/>
      <c r="AT141" s="21" t="s">
        <v>140</v>
      </c>
      <c r="AU141" s="21" t="s">
        <v>85</v>
      </c>
    </row>
    <row r="142" spans="2:65" s="1" customFormat="1" ht="16.5" customHeight="1">
      <c r="B142" s="170"/>
      <c r="C142" s="171" t="s">
        <v>353</v>
      </c>
      <c r="D142" s="171" t="s">
        <v>133</v>
      </c>
      <c r="E142" s="172" t="s">
        <v>517</v>
      </c>
      <c r="F142" s="173" t="s">
        <v>518</v>
      </c>
      <c r="G142" s="174" t="s">
        <v>232</v>
      </c>
      <c r="H142" s="175">
        <v>15.84</v>
      </c>
      <c r="I142" s="176"/>
      <c r="J142" s="177">
        <f>ROUND(I142*H142,2)</f>
        <v>0</v>
      </c>
      <c r="K142" s="173" t="s">
        <v>137</v>
      </c>
      <c r="L142" s="38"/>
      <c r="M142" s="178" t="s">
        <v>5</v>
      </c>
      <c r="N142" s="179" t="s">
        <v>46</v>
      </c>
      <c r="O142" s="39"/>
      <c r="P142" s="180">
        <f>O142*H142</f>
        <v>0</v>
      </c>
      <c r="Q142" s="180">
        <v>2.0000000000000002E-5</v>
      </c>
      <c r="R142" s="180">
        <f>Q142*H142</f>
        <v>3.168E-4</v>
      </c>
      <c r="S142" s="180">
        <v>0</v>
      </c>
      <c r="T142" s="181">
        <f>S142*H142</f>
        <v>0</v>
      </c>
      <c r="AR142" s="21" t="s">
        <v>151</v>
      </c>
      <c r="AT142" s="21" t="s">
        <v>133</v>
      </c>
      <c r="AU142" s="21" t="s">
        <v>85</v>
      </c>
      <c r="AY142" s="21" t="s">
        <v>130</v>
      </c>
      <c r="BE142" s="182">
        <f>IF(N142="základní",J142,0)</f>
        <v>0</v>
      </c>
      <c r="BF142" s="182">
        <f>IF(N142="snížená",J142,0)</f>
        <v>0</v>
      </c>
      <c r="BG142" s="182">
        <f>IF(N142="zákl. přenesená",J142,0)</f>
        <v>0</v>
      </c>
      <c r="BH142" s="182">
        <f>IF(N142="sníž. přenesená",J142,0)</f>
        <v>0</v>
      </c>
      <c r="BI142" s="182">
        <f>IF(N142="nulová",J142,0)</f>
        <v>0</v>
      </c>
      <c r="BJ142" s="21" t="s">
        <v>83</v>
      </c>
      <c r="BK142" s="182">
        <f>ROUND(I142*H142,2)</f>
        <v>0</v>
      </c>
      <c r="BL142" s="21" t="s">
        <v>151</v>
      </c>
      <c r="BM142" s="21" t="s">
        <v>519</v>
      </c>
    </row>
    <row r="143" spans="2:65" s="1" customFormat="1" ht="25.5" customHeight="1">
      <c r="B143" s="170"/>
      <c r="C143" s="171" t="s">
        <v>358</v>
      </c>
      <c r="D143" s="171" t="s">
        <v>133</v>
      </c>
      <c r="E143" s="172" t="s">
        <v>520</v>
      </c>
      <c r="F143" s="173" t="s">
        <v>521</v>
      </c>
      <c r="G143" s="174" t="s">
        <v>278</v>
      </c>
      <c r="H143" s="175">
        <v>0.6</v>
      </c>
      <c r="I143" s="176"/>
      <c r="J143" s="177">
        <f>ROUND(I143*H143,2)</f>
        <v>0</v>
      </c>
      <c r="K143" s="173" t="s">
        <v>137</v>
      </c>
      <c r="L143" s="38"/>
      <c r="M143" s="178" t="s">
        <v>5</v>
      </c>
      <c r="N143" s="179" t="s">
        <v>46</v>
      </c>
      <c r="O143" s="39"/>
      <c r="P143" s="180">
        <f>O143*H143</f>
        <v>0</v>
      </c>
      <c r="Q143" s="180">
        <v>1.04877</v>
      </c>
      <c r="R143" s="180">
        <f>Q143*H143</f>
        <v>0.62926199999999999</v>
      </c>
      <c r="S143" s="180">
        <v>0</v>
      </c>
      <c r="T143" s="181">
        <f>S143*H143</f>
        <v>0</v>
      </c>
      <c r="AR143" s="21" t="s">
        <v>151</v>
      </c>
      <c r="AT143" s="21" t="s">
        <v>133</v>
      </c>
      <c r="AU143" s="21" t="s">
        <v>85</v>
      </c>
      <c r="AY143" s="21" t="s">
        <v>130</v>
      </c>
      <c r="BE143" s="182">
        <f>IF(N143="základní",J143,0)</f>
        <v>0</v>
      </c>
      <c r="BF143" s="182">
        <f>IF(N143="snížená",J143,0)</f>
        <v>0</v>
      </c>
      <c r="BG143" s="182">
        <f>IF(N143="zákl. přenesená",J143,0)</f>
        <v>0</v>
      </c>
      <c r="BH143" s="182">
        <f>IF(N143="sníž. přenesená",J143,0)</f>
        <v>0</v>
      </c>
      <c r="BI143" s="182">
        <f>IF(N143="nulová",J143,0)</f>
        <v>0</v>
      </c>
      <c r="BJ143" s="21" t="s">
        <v>83</v>
      </c>
      <c r="BK143" s="182">
        <f>ROUND(I143*H143,2)</f>
        <v>0</v>
      </c>
      <c r="BL143" s="21" t="s">
        <v>151</v>
      </c>
      <c r="BM143" s="21" t="s">
        <v>522</v>
      </c>
    </row>
    <row r="144" spans="2:65" s="1" customFormat="1" ht="24">
      <c r="B144" s="38"/>
      <c r="D144" s="183" t="s">
        <v>140</v>
      </c>
      <c r="F144" s="184" t="s">
        <v>305</v>
      </c>
      <c r="I144" s="185"/>
      <c r="L144" s="38"/>
      <c r="M144" s="186"/>
      <c r="N144" s="39"/>
      <c r="O144" s="39"/>
      <c r="P144" s="39"/>
      <c r="Q144" s="39"/>
      <c r="R144" s="39"/>
      <c r="S144" s="39"/>
      <c r="T144" s="67"/>
      <c r="AT144" s="21" t="s">
        <v>140</v>
      </c>
      <c r="AU144" s="21" t="s">
        <v>85</v>
      </c>
    </row>
    <row r="145" spans="2:65" s="1" customFormat="1" ht="38.25" customHeight="1">
      <c r="B145" s="170"/>
      <c r="C145" s="171" t="s">
        <v>362</v>
      </c>
      <c r="D145" s="171" t="s">
        <v>133</v>
      </c>
      <c r="E145" s="172" t="s">
        <v>523</v>
      </c>
      <c r="F145" s="173" t="s">
        <v>524</v>
      </c>
      <c r="G145" s="174" t="s">
        <v>245</v>
      </c>
      <c r="H145" s="175">
        <v>7.5</v>
      </c>
      <c r="I145" s="176"/>
      <c r="J145" s="177">
        <f>ROUND(I145*H145,2)</f>
        <v>0</v>
      </c>
      <c r="K145" s="173" t="s">
        <v>137</v>
      </c>
      <c r="L145" s="38"/>
      <c r="M145" s="178" t="s">
        <v>5</v>
      </c>
      <c r="N145" s="179" t="s">
        <v>46</v>
      </c>
      <c r="O145" s="39"/>
      <c r="P145" s="180">
        <f>O145*H145</f>
        <v>0</v>
      </c>
      <c r="Q145" s="180">
        <v>2.2929599999999999</v>
      </c>
      <c r="R145" s="180">
        <f>Q145*H145</f>
        <v>17.197199999999999</v>
      </c>
      <c r="S145" s="180">
        <v>0</v>
      </c>
      <c r="T145" s="181">
        <f>S145*H145</f>
        <v>0</v>
      </c>
      <c r="AR145" s="21" t="s">
        <v>151</v>
      </c>
      <c r="AT145" s="21" t="s">
        <v>133</v>
      </c>
      <c r="AU145" s="21" t="s">
        <v>85</v>
      </c>
      <c r="AY145" s="21" t="s">
        <v>130</v>
      </c>
      <c r="BE145" s="182">
        <f>IF(N145="základní",J145,0)</f>
        <v>0</v>
      </c>
      <c r="BF145" s="182">
        <f>IF(N145="snížená",J145,0)</f>
        <v>0</v>
      </c>
      <c r="BG145" s="182">
        <f>IF(N145="zákl. přenesená",J145,0)</f>
        <v>0</v>
      </c>
      <c r="BH145" s="182">
        <f>IF(N145="sníž. přenesená",J145,0)</f>
        <v>0</v>
      </c>
      <c r="BI145" s="182">
        <f>IF(N145="nulová",J145,0)</f>
        <v>0</v>
      </c>
      <c r="BJ145" s="21" t="s">
        <v>83</v>
      </c>
      <c r="BK145" s="182">
        <f>ROUND(I145*H145,2)</f>
        <v>0</v>
      </c>
      <c r="BL145" s="21" t="s">
        <v>151</v>
      </c>
      <c r="BM145" s="21" t="s">
        <v>525</v>
      </c>
    </row>
    <row r="146" spans="2:65" s="1" customFormat="1" ht="48">
      <c r="B146" s="38"/>
      <c r="D146" s="183" t="s">
        <v>140</v>
      </c>
      <c r="F146" s="184" t="s">
        <v>526</v>
      </c>
      <c r="I146" s="185"/>
      <c r="L146" s="38"/>
      <c r="M146" s="186"/>
      <c r="N146" s="39"/>
      <c r="O146" s="39"/>
      <c r="P146" s="39"/>
      <c r="Q146" s="39"/>
      <c r="R146" s="39"/>
      <c r="S146" s="39"/>
      <c r="T146" s="67"/>
      <c r="AT146" s="21" t="s">
        <v>140</v>
      </c>
      <c r="AU146" s="21" t="s">
        <v>85</v>
      </c>
    </row>
    <row r="147" spans="2:65" s="1" customFormat="1" ht="16.5" customHeight="1">
      <c r="B147" s="170"/>
      <c r="C147" s="171" t="s">
        <v>367</v>
      </c>
      <c r="D147" s="171" t="s">
        <v>133</v>
      </c>
      <c r="E147" s="172" t="s">
        <v>527</v>
      </c>
      <c r="F147" s="173" t="s">
        <v>528</v>
      </c>
      <c r="G147" s="174" t="s">
        <v>245</v>
      </c>
      <c r="H147" s="175">
        <v>8.5299999999999994</v>
      </c>
      <c r="I147" s="176"/>
      <c r="J147" s="177">
        <f>ROUND(I147*H147,2)</f>
        <v>0</v>
      </c>
      <c r="K147" s="173" t="s">
        <v>137</v>
      </c>
      <c r="L147" s="38"/>
      <c r="M147" s="178" t="s">
        <v>5</v>
      </c>
      <c r="N147" s="179" t="s">
        <v>46</v>
      </c>
      <c r="O147" s="39"/>
      <c r="P147" s="180">
        <f>O147*H147</f>
        <v>0</v>
      </c>
      <c r="Q147" s="180">
        <v>0</v>
      </c>
      <c r="R147" s="180">
        <f>Q147*H147</f>
        <v>0</v>
      </c>
      <c r="S147" s="180">
        <v>0</v>
      </c>
      <c r="T147" s="181">
        <f>S147*H147</f>
        <v>0</v>
      </c>
      <c r="AR147" s="21" t="s">
        <v>151</v>
      </c>
      <c r="AT147" s="21" t="s">
        <v>133</v>
      </c>
      <c r="AU147" s="21" t="s">
        <v>85</v>
      </c>
      <c r="AY147" s="21" t="s">
        <v>130</v>
      </c>
      <c r="BE147" s="182">
        <f>IF(N147="základní",J147,0)</f>
        <v>0</v>
      </c>
      <c r="BF147" s="182">
        <f>IF(N147="snížená",J147,0)</f>
        <v>0</v>
      </c>
      <c r="BG147" s="182">
        <f>IF(N147="zákl. přenesená",J147,0)</f>
        <v>0</v>
      </c>
      <c r="BH147" s="182">
        <f>IF(N147="sníž. přenesená",J147,0)</f>
        <v>0</v>
      </c>
      <c r="BI147" s="182">
        <f>IF(N147="nulová",J147,0)</f>
        <v>0</v>
      </c>
      <c r="BJ147" s="21" t="s">
        <v>83</v>
      </c>
      <c r="BK147" s="182">
        <f>ROUND(I147*H147,2)</f>
        <v>0</v>
      </c>
      <c r="BL147" s="21" t="s">
        <v>151</v>
      </c>
      <c r="BM147" s="21" t="s">
        <v>529</v>
      </c>
    </row>
    <row r="148" spans="2:65" s="1" customFormat="1" ht="84">
      <c r="B148" s="38"/>
      <c r="D148" s="183" t="s">
        <v>140</v>
      </c>
      <c r="F148" s="184" t="s">
        <v>530</v>
      </c>
      <c r="I148" s="185"/>
      <c r="L148" s="38"/>
      <c r="M148" s="186"/>
      <c r="N148" s="39"/>
      <c r="O148" s="39"/>
      <c r="P148" s="39"/>
      <c r="Q148" s="39"/>
      <c r="R148" s="39"/>
      <c r="S148" s="39"/>
      <c r="T148" s="67"/>
      <c r="AT148" s="21" t="s">
        <v>140</v>
      </c>
      <c r="AU148" s="21" t="s">
        <v>85</v>
      </c>
    </row>
    <row r="149" spans="2:65" s="1" customFormat="1" ht="25.5" customHeight="1">
      <c r="B149" s="170"/>
      <c r="C149" s="171" t="s">
        <v>372</v>
      </c>
      <c r="D149" s="171" t="s">
        <v>133</v>
      </c>
      <c r="E149" s="172" t="s">
        <v>531</v>
      </c>
      <c r="F149" s="173" t="s">
        <v>532</v>
      </c>
      <c r="G149" s="174" t="s">
        <v>232</v>
      </c>
      <c r="H149" s="175">
        <v>28.5</v>
      </c>
      <c r="I149" s="176"/>
      <c r="J149" s="177">
        <f>ROUND(I149*H149,2)</f>
        <v>0</v>
      </c>
      <c r="K149" s="173" t="s">
        <v>137</v>
      </c>
      <c r="L149" s="38"/>
      <c r="M149" s="178" t="s">
        <v>5</v>
      </c>
      <c r="N149" s="179" t="s">
        <v>46</v>
      </c>
      <c r="O149" s="39"/>
      <c r="P149" s="180">
        <f>O149*H149</f>
        <v>0</v>
      </c>
      <c r="Q149" s="180">
        <v>1.32E-3</v>
      </c>
      <c r="R149" s="180">
        <f>Q149*H149</f>
        <v>3.7620000000000001E-2</v>
      </c>
      <c r="S149" s="180">
        <v>0</v>
      </c>
      <c r="T149" s="181">
        <f>S149*H149</f>
        <v>0</v>
      </c>
      <c r="AR149" s="21" t="s">
        <v>151</v>
      </c>
      <c r="AT149" s="21" t="s">
        <v>133</v>
      </c>
      <c r="AU149" s="21" t="s">
        <v>85</v>
      </c>
      <c r="AY149" s="21" t="s">
        <v>130</v>
      </c>
      <c r="BE149" s="182">
        <f>IF(N149="základní",J149,0)</f>
        <v>0</v>
      </c>
      <c r="BF149" s="182">
        <f>IF(N149="snížená",J149,0)</f>
        <v>0</v>
      </c>
      <c r="BG149" s="182">
        <f>IF(N149="zákl. přenesená",J149,0)</f>
        <v>0</v>
      </c>
      <c r="BH149" s="182">
        <f>IF(N149="sníž. přenesená",J149,0)</f>
        <v>0</v>
      </c>
      <c r="BI149" s="182">
        <f>IF(N149="nulová",J149,0)</f>
        <v>0</v>
      </c>
      <c r="BJ149" s="21" t="s">
        <v>83</v>
      </c>
      <c r="BK149" s="182">
        <f>ROUND(I149*H149,2)</f>
        <v>0</v>
      </c>
      <c r="BL149" s="21" t="s">
        <v>151</v>
      </c>
      <c r="BM149" s="21" t="s">
        <v>533</v>
      </c>
    </row>
    <row r="150" spans="2:65" s="1" customFormat="1" ht="48">
      <c r="B150" s="38"/>
      <c r="D150" s="183" t="s">
        <v>140</v>
      </c>
      <c r="F150" s="184" t="s">
        <v>534</v>
      </c>
      <c r="I150" s="185"/>
      <c r="L150" s="38"/>
      <c r="M150" s="186"/>
      <c r="N150" s="39"/>
      <c r="O150" s="39"/>
      <c r="P150" s="39"/>
      <c r="Q150" s="39"/>
      <c r="R150" s="39"/>
      <c r="S150" s="39"/>
      <c r="T150" s="67"/>
      <c r="AT150" s="21" t="s">
        <v>140</v>
      </c>
      <c r="AU150" s="21" t="s">
        <v>85</v>
      </c>
    </row>
    <row r="151" spans="2:65" s="1" customFormat="1" ht="25.5" customHeight="1">
      <c r="B151" s="170"/>
      <c r="C151" s="171" t="s">
        <v>377</v>
      </c>
      <c r="D151" s="171" t="s">
        <v>133</v>
      </c>
      <c r="E151" s="172" t="s">
        <v>535</v>
      </c>
      <c r="F151" s="173" t="s">
        <v>536</v>
      </c>
      <c r="G151" s="174" t="s">
        <v>232</v>
      </c>
      <c r="H151" s="175">
        <v>28.5</v>
      </c>
      <c r="I151" s="176"/>
      <c r="J151" s="177">
        <f>ROUND(I151*H151,2)</f>
        <v>0</v>
      </c>
      <c r="K151" s="173" t="s">
        <v>137</v>
      </c>
      <c r="L151" s="38"/>
      <c r="M151" s="178" t="s">
        <v>5</v>
      </c>
      <c r="N151" s="179" t="s">
        <v>46</v>
      </c>
      <c r="O151" s="39"/>
      <c r="P151" s="180">
        <f>O151*H151</f>
        <v>0</v>
      </c>
      <c r="Q151" s="180">
        <v>4.0000000000000003E-5</v>
      </c>
      <c r="R151" s="180">
        <f>Q151*H151</f>
        <v>1.1400000000000002E-3</v>
      </c>
      <c r="S151" s="180">
        <v>0</v>
      </c>
      <c r="T151" s="181">
        <f>S151*H151</f>
        <v>0</v>
      </c>
      <c r="AR151" s="21" t="s">
        <v>151</v>
      </c>
      <c r="AT151" s="21" t="s">
        <v>133</v>
      </c>
      <c r="AU151" s="21" t="s">
        <v>85</v>
      </c>
      <c r="AY151" s="21" t="s">
        <v>130</v>
      </c>
      <c r="BE151" s="182">
        <f>IF(N151="základní",J151,0)</f>
        <v>0</v>
      </c>
      <c r="BF151" s="182">
        <f>IF(N151="snížená",J151,0)</f>
        <v>0</v>
      </c>
      <c r="BG151" s="182">
        <f>IF(N151="zákl. přenesená",J151,0)</f>
        <v>0</v>
      </c>
      <c r="BH151" s="182">
        <f>IF(N151="sníž. přenesená",J151,0)</f>
        <v>0</v>
      </c>
      <c r="BI151" s="182">
        <f>IF(N151="nulová",J151,0)</f>
        <v>0</v>
      </c>
      <c r="BJ151" s="21" t="s">
        <v>83</v>
      </c>
      <c r="BK151" s="182">
        <f>ROUND(I151*H151,2)</f>
        <v>0</v>
      </c>
      <c r="BL151" s="21" t="s">
        <v>151</v>
      </c>
      <c r="BM151" s="21" t="s">
        <v>537</v>
      </c>
    </row>
    <row r="152" spans="2:65" s="1" customFormat="1" ht="38.25" customHeight="1">
      <c r="B152" s="170"/>
      <c r="C152" s="171" t="s">
        <v>382</v>
      </c>
      <c r="D152" s="171" t="s">
        <v>133</v>
      </c>
      <c r="E152" s="172" t="s">
        <v>538</v>
      </c>
      <c r="F152" s="173" t="s">
        <v>539</v>
      </c>
      <c r="G152" s="174" t="s">
        <v>278</v>
      </c>
      <c r="H152" s="175">
        <v>1.5</v>
      </c>
      <c r="I152" s="176"/>
      <c r="J152" s="177">
        <f>ROUND(I152*H152,2)</f>
        <v>0</v>
      </c>
      <c r="K152" s="173" t="s">
        <v>137</v>
      </c>
      <c r="L152" s="38"/>
      <c r="M152" s="178" t="s">
        <v>5</v>
      </c>
      <c r="N152" s="179" t="s">
        <v>46</v>
      </c>
      <c r="O152" s="39"/>
      <c r="P152" s="180">
        <f>O152*H152</f>
        <v>0</v>
      </c>
      <c r="Q152" s="180">
        <v>1.07637</v>
      </c>
      <c r="R152" s="180">
        <f>Q152*H152</f>
        <v>1.6145550000000002</v>
      </c>
      <c r="S152" s="180">
        <v>0</v>
      </c>
      <c r="T152" s="181">
        <f>S152*H152</f>
        <v>0</v>
      </c>
      <c r="AR152" s="21" t="s">
        <v>151</v>
      </c>
      <c r="AT152" s="21" t="s">
        <v>133</v>
      </c>
      <c r="AU152" s="21" t="s">
        <v>85</v>
      </c>
      <c r="AY152" s="21" t="s">
        <v>130</v>
      </c>
      <c r="BE152" s="182">
        <f>IF(N152="základní",J152,0)</f>
        <v>0</v>
      </c>
      <c r="BF152" s="182">
        <f>IF(N152="snížená",J152,0)</f>
        <v>0</v>
      </c>
      <c r="BG152" s="182">
        <f>IF(N152="zákl. přenesená",J152,0)</f>
        <v>0</v>
      </c>
      <c r="BH152" s="182">
        <f>IF(N152="sníž. přenesená",J152,0)</f>
        <v>0</v>
      </c>
      <c r="BI152" s="182">
        <f>IF(N152="nulová",J152,0)</f>
        <v>0</v>
      </c>
      <c r="BJ152" s="21" t="s">
        <v>83</v>
      </c>
      <c r="BK152" s="182">
        <f>ROUND(I152*H152,2)</f>
        <v>0</v>
      </c>
      <c r="BL152" s="21" t="s">
        <v>151</v>
      </c>
      <c r="BM152" s="21" t="s">
        <v>540</v>
      </c>
    </row>
    <row r="153" spans="2:65" s="1" customFormat="1" ht="24">
      <c r="B153" s="38"/>
      <c r="D153" s="183" t="s">
        <v>140</v>
      </c>
      <c r="F153" s="184" t="s">
        <v>305</v>
      </c>
      <c r="I153" s="185"/>
      <c r="L153" s="38"/>
      <c r="M153" s="186"/>
      <c r="N153" s="39"/>
      <c r="O153" s="39"/>
      <c r="P153" s="39"/>
      <c r="Q153" s="39"/>
      <c r="R153" s="39"/>
      <c r="S153" s="39"/>
      <c r="T153" s="67"/>
      <c r="AT153" s="21" t="s">
        <v>140</v>
      </c>
      <c r="AU153" s="21" t="s">
        <v>85</v>
      </c>
    </row>
    <row r="154" spans="2:65" s="1" customFormat="1" ht="25.5" customHeight="1">
      <c r="B154" s="170"/>
      <c r="C154" s="171" t="s">
        <v>387</v>
      </c>
      <c r="D154" s="171" t="s">
        <v>133</v>
      </c>
      <c r="E154" s="172" t="s">
        <v>541</v>
      </c>
      <c r="F154" s="173" t="s">
        <v>542</v>
      </c>
      <c r="G154" s="174" t="s">
        <v>345</v>
      </c>
      <c r="H154" s="175">
        <v>9</v>
      </c>
      <c r="I154" s="176"/>
      <c r="J154" s="177">
        <f>ROUND(I154*H154,2)</f>
        <v>0</v>
      </c>
      <c r="K154" s="173" t="s">
        <v>137</v>
      </c>
      <c r="L154" s="38"/>
      <c r="M154" s="178" t="s">
        <v>5</v>
      </c>
      <c r="N154" s="179" t="s">
        <v>46</v>
      </c>
      <c r="O154" s="39"/>
      <c r="P154" s="180">
        <f>O154*H154</f>
        <v>0</v>
      </c>
      <c r="Q154" s="180">
        <v>6.7019999999999996E-2</v>
      </c>
      <c r="R154" s="180">
        <f>Q154*H154</f>
        <v>0.60317999999999994</v>
      </c>
      <c r="S154" s="180">
        <v>0</v>
      </c>
      <c r="T154" s="181">
        <f>S154*H154</f>
        <v>0</v>
      </c>
      <c r="AR154" s="21" t="s">
        <v>151</v>
      </c>
      <c r="AT154" s="21" t="s">
        <v>133</v>
      </c>
      <c r="AU154" s="21" t="s">
        <v>85</v>
      </c>
      <c r="AY154" s="21" t="s">
        <v>130</v>
      </c>
      <c r="BE154" s="182">
        <f>IF(N154="základní",J154,0)</f>
        <v>0</v>
      </c>
      <c r="BF154" s="182">
        <f>IF(N154="snížená",J154,0)</f>
        <v>0</v>
      </c>
      <c r="BG154" s="182">
        <f>IF(N154="zákl. přenesená",J154,0)</f>
        <v>0</v>
      </c>
      <c r="BH154" s="182">
        <f>IF(N154="sníž. přenesená",J154,0)</f>
        <v>0</v>
      </c>
      <c r="BI154" s="182">
        <f>IF(N154="nulová",J154,0)</f>
        <v>0</v>
      </c>
      <c r="BJ154" s="21" t="s">
        <v>83</v>
      </c>
      <c r="BK154" s="182">
        <f>ROUND(I154*H154,2)</f>
        <v>0</v>
      </c>
      <c r="BL154" s="21" t="s">
        <v>151</v>
      </c>
      <c r="BM154" s="21" t="s">
        <v>543</v>
      </c>
    </row>
    <row r="155" spans="2:65" s="1" customFormat="1" ht="36">
      <c r="B155" s="38"/>
      <c r="D155" s="183" t="s">
        <v>140</v>
      </c>
      <c r="F155" s="184" t="s">
        <v>544</v>
      </c>
      <c r="I155" s="185"/>
      <c r="L155" s="38"/>
      <c r="M155" s="186"/>
      <c r="N155" s="39"/>
      <c r="O155" s="39"/>
      <c r="P155" s="39"/>
      <c r="Q155" s="39"/>
      <c r="R155" s="39"/>
      <c r="S155" s="39"/>
      <c r="T155" s="67"/>
      <c r="AT155" s="21" t="s">
        <v>140</v>
      </c>
      <c r="AU155" s="21" t="s">
        <v>85</v>
      </c>
    </row>
    <row r="156" spans="2:65" s="1" customFormat="1" ht="16.5" customHeight="1">
      <c r="B156" s="170"/>
      <c r="C156" s="190" t="s">
        <v>392</v>
      </c>
      <c r="D156" s="190" t="s">
        <v>267</v>
      </c>
      <c r="E156" s="191" t="s">
        <v>545</v>
      </c>
      <c r="F156" s="192" t="s">
        <v>546</v>
      </c>
      <c r="G156" s="193" t="s">
        <v>345</v>
      </c>
      <c r="H156" s="194">
        <v>9</v>
      </c>
      <c r="I156" s="195"/>
      <c r="J156" s="196">
        <f>ROUND(I156*H156,2)</f>
        <v>0</v>
      </c>
      <c r="K156" s="192" t="s">
        <v>137</v>
      </c>
      <c r="L156" s="197"/>
      <c r="M156" s="198" t="s">
        <v>5</v>
      </c>
      <c r="N156" s="199" t="s">
        <v>46</v>
      </c>
      <c r="O156" s="39"/>
      <c r="P156" s="180">
        <f>O156*H156</f>
        <v>0</v>
      </c>
      <c r="Q156" s="180">
        <v>1.2E-2</v>
      </c>
      <c r="R156" s="180">
        <f>Q156*H156</f>
        <v>0.108</v>
      </c>
      <c r="S156" s="180">
        <v>0</v>
      </c>
      <c r="T156" s="181">
        <f>S156*H156</f>
        <v>0</v>
      </c>
      <c r="AR156" s="21" t="s">
        <v>174</v>
      </c>
      <c r="AT156" s="21" t="s">
        <v>267</v>
      </c>
      <c r="AU156" s="21" t="s">
        <v>85</v>
      </c>
      <c r="AY156" s="21" t="s">
        <v>130</v>
      </c>
      <c r="BE156" s="182">
        <f>IF(N156="základní",J156,0)</f>
        <v>0</v>
      </c>
      <c r="BF156" s="182">
        <f>IF(N156="snížená",J156,0)</f>
        <v>0</v>
      </c>
      <c r="BG156" s="182">
        <f>IF(N156="zákl. přenesená",J156,0)</f>
        <v>0</v>
      </c>
      <c r="BH156" s="182">
        <f>IF(N156="sníž. přenesená",J156,0)</f>
        <v>0</v>
      </c>
      <c r="BI156" s="182">
        <f>IF(N156="nulová",J156,0)</f>
        <v>0</v>
      </c>
      <c r="BJ156" s="21" t="s">
        <v>83</v>
      </c>
      <c r="BK156" s="182">
        <f>ROUND(I156*H156,2)</f>
        <v>0</v>
      </c>
      <c r="BL156" s="21" t="s">
        <v>151</v>
      </c>
      <c r="BM156" s="21" t="s">
        <v>547</v>
      </c>
    </row>
    <row r="157" spans="2:65" s="10" customFormat="1" ht="29.85" customHeight="1">
      <c r="B157" s="157"/>
      <c r="D157" s="158" t="s">
        <v>74</v>
      </c>
      <c r="E157" s="168" t="s">
        <v>151</v>
      </c>
      <c r="F157" s="168" t="s">
        <v>311</v>
      </c>
      <c r="I157" s="160"/>
      <c r="J157" s="169">
        <f>BK157</f>
        <v>0</v>
      </c>
      <c r="L157" s="157"/>
      <c r="M157" s="162"/>
      <c r="N157" s="163"/>
      <c r="O157" s="163"/>
      <c r="P157" s="164">
        <f>SUM(P158:P180)</f>
        <v>0</v>
      </c>
      <c r="Q157" s="163"/>
      <c r="R157" s="164">
        <f>SUM(R158:R180)</f>
        <v>88.22144320000001</v>
      </c>
      <c r="S157" s="163"/>
      <c r="T157" s="165">
        <f>SUM(T158:T180)</f>
        <v>0</v>
      </c>
      <c r="AR157" s="158" t="s">
        <v>83</v>
      </c>
      <c r="AT157" s="166" t="s">
        <v>74</v>
      </c>
      <c r="AU157" s="166" t="s">
        <v>83</v>
      </c>
      <c r="AY157" s="158" t="s">
        <v>130</v>
      </c>
      <c r="BK157" s="167">
        <f>SUM(BK158:BK180)</f>
        <v>0</v>
      </c>
    </row>
    <row r="158" spans="2:65" s="1" customFormat="1" ht="25.5" customHeight="1">
      <c r="B158" s="170"/>
      <c r="C158" s="171" t="s">
        <v>399</v>
      </c>
      <c r="D158" s="171" t="s">
        <v>133</v>
      </c>
      <c r="E158" s="172" t="s">
        <v>548</v>
      </c>
      <c r="F158" s="173" t="s">
        <v>549</v>
      </c>
      <c r="G158" s="174" t="s">
        <v>245</v>
      </c>
      <c r="H158" s="175">
        <v>16.899999999999999</v>
      </c>
      <c r="I158" s="176"/>
      <c r="J158" s="177">
        <f>ROUND(I158*H158,2)</f>
        <v>0</v>
      </c>
      <c r="K158" s="173" t="s">
        <v>137</v>
      </c>
      <c r="L158" s="38"/>
      <c r="M158" s="178" t="s">
        <v>5</v>
      </c>
      <c r="N158" s="179" t="s">
        <v>46</v>
      </c>
      <c r="O158" s="39"/>
      <c r="P158" s="180">
        <f>O158*H158</f>
        <v>0</v>
      </c>
      <c r="Q158" s="180">
        <v>0</v>
      </c>
      <c r="R158" s="180">
        <f>Q158*H158</f>
        <v>0</v>
      </c>
      <c r="S158" s="180">
        <v>0</v>
      </c>
      <c r="T158" s="181">
        <f>S158*H158</f>
        <v>0</v>
      </c>
      <c r="AR158" s="21" t="s">
        <v>151</v>
      </c>
      <c r="AT158" s="21" t="s">
        <v>133</v>
      </c>
      <c r="AU158" s="21" t="s">
        <v>85</v>
      </c>
      <c r="AY158" s="21" t="s">
        <v>130</v>
      </c>
      <c r="BE158" s="182">
        <f>IF(N158="základní",J158,0)</f>
        <v>0</v>
      </c>
      <c r="BF158" s="182">
        <f>IF(N158="snížená",J158,0)</f>
        <v>0</v>
      </c>
      <c r="BG158" s="182">
        <f>IF(N158="zákl. přenesená",J158,0)</f>
        <v>0</v>
      </c>
      <c r="BH158" s="182">
        <f>IF(N158="sníž. přenesená",J158,0)</f>
        <v>0</v>
      </c>
      <c r="BI158" s="182">
        <f>IF(N158="nulová",J158,0)</f>
        <v>0</v>
      </c>
      <c r="BJ158" s="21" t="s">
        <v>83</v>
      </c>
      <c r="BK158" s="182">
        <f>ROUND(I158*H158,2)</f>
        <v>0</v>
      </c>
      <c r="BL158" s="21" t="s">
        <v>151</v>
      </c>
      <c r="BM158" s="21" t="s">
        <v>550</v>
      </c>
    </row>
    <row r="159" spans="2:65" s="1" customFormat="1" ht="36">
      <c r="B159" s="38"/>
      <c r="D159" s="183" t="s">
        <v>140</v>
      </c>
      <c r="F159" s="184" t="s">
        <v>551</v>
      </c>
      <c r="I159" s="185"/>
      <c r="L159" s="38"/>
      <c r="M159" s="186"/>
      <c r="N159" s="39"/>
      <c r="O159" s="39"/>
      <c r="P159" s="39"/>
      <c r="Q159" s="39"/>
      <c r="R159" s="39"/>
      <c r="S159" s="39"/>
      <c r="T159" s="67"/>
      <c r="AT159" s="21" t="s">
        <v>140</v>
      </c>
      <c r="AU159" s="21" t="s">
        <v>85</v>
      </c>
    </row>
    <row r="160" spans="2:65" s="1" customFormat="1" ht="25.5" customHeight="1">
      <c r="B160" s="170"/>
      <c r="C160" s="171" t="s">
        <v>404</v>
      </c>
      <c r="D160" s="171" t="s">
        <v>133</v>
      </c>
      <c r="E160" s="172" t="s">
        <v>552</v>
      </c>
      <c r="F160" s="173" t="s">
        <v>553</v>
      </c>
      <c r="G160" s="174" t="s">
        <v>232</v>
      </c>
      <c r="H160" s="175">
        <v>17.93</v>
      </c>
      <c r="I160" s="176"/>
      <c r="J160" s="177">
        <f>ROUND(I160*H160,2)</f>
        <v>0</v>
      </c>
      <c r="K160" s="173" t="s">
        <v>137</v>
      </c>
      <c r="L160" s="38"/>
      <c r="M160" s="178" t="s">
        <v>5</v>
      </c>
      <c r="N160" s="179" t="s">
        <v>46</v>
      </c>
      <c r="O160" s="39"/>
      <c r="P160" s="180">
        <f>O160*H160</f>
        <v>0</v>
      </c>
      <c r="Q160" s="180">
        <v>7.4999999999999997E-3</v>
      </c>
      <c r="R160" s="180">
        <f>Q160*H160</f>
        <v>0.13447499999999998</v>
      </c>
      <c r="S160" s="180">
        <v>0</v>
      </c>
      <c r="T160" s="181">
        <f>S160*H160</f>
        <v>0</v>
      </c>
      <c r="AR160" s="21" t="s">
        <v>151</v>
      </c>
      <c r="AT160" s="21" t="s">
        <v>133</v>
      </c>
      <c r="AU160" s="21" t="s">
        <v>85</v>
      </c>
      <c r="AY160" s="21" t="s">
        <v>130</v>
      </c>
      <c r="BE160" s="182">
        <f>IF(N160="základní",J160,0)</f>
        <v>0</v>
      </c>
      <c r="BF160" s="182">
        <f>IF(N160="snížená",J160,0)</f>
        <v>0</v>
      </c>
      <c r="BG160" s="182">
        <f>IF(N160="zákl. přenesená",J160,0)</f>
        <v>0</v>
      </c>
      <c r="BH160" s="182">
        <f>IF(N160="sníž. přenesená",J160,0)</f>
        <v>0</v>
      </c>
      <c r="BI160" s="182">
        <f>IF(N160="nulová",J160,0)</f>
        <v>0</v>
      </c>
      <c r="BJ160" s="21" t="s">
        <v>83</v>
      </c>
      <c r="BK160" s="182">
        <f>ROUND(I160*H160,2)</f>
        <v>0</v>
      </c>
      <c r="BL160" s="21" t="s">
        <v>151</v>
      </c>
      <c r="BM160" s="21" t="s">
        <v>554</v>
      </c>
    </row>
    <row r="161" spans="2:65" s="1" customFormat="1" ht="48">
      <c r="B161" s="38"/>
      <c r="D161" s="183" t="s">
        <v>140</v>
      </c>
      <c r="F161" s="184" t="s">
        <v>555</v>
      </c>
      <c r="I161" s="185"/>
      <c r="L161" s="38"/>
      <c r="M161" s="186"/>
      <c r="N161" s="39"/>
      <c r="O161" s="39"/>
      <c r="P161" s="39"/>
      <c r="Q161" s="39"/>
      <c r="R161" s="39"/>
      <c r="S161" s="39"/>
      <c r="T161" s="67"/>
      <c r="AT161" s="21" t="s">
        <v>140</v>
      </c>
      <c r="AU161" s="21" t="s">
        <v>85</v>
      </c>
    </row>
    <row r="162" spans="2:65" s="1" customFormat="1" ht="25.5" customHeight="1">
      <c r="B162" s="170"/>
      <c r="C162" s="171" t="s">
        <v>410</v>
      </c>
      <c r="D162" s="171" t="s">
        <v>133</v>
      </c>
      <c r="E162" s="172" t="s">
        <v>556</v>
      </c>
      <c r="F162" s="173" t="s">
        <v>557</v>
      </c>
      <c r="G162" s="174" t="s">
        <v>232</v>
      </c>
      <c r="H162" s="175">
        <v>17.93</v>
      </c>
      <c r="I162" s="176"/>
      <c r="J162" s="177">
        <f>ROUND(I162*H162,2)</f>
        <v>0</v>
      </c>
      <c r="K162" s="173" t="s">
        <v>137</v>
      </c>
      <c r="L162" s="38"/>
      <c r="M162" s="178" t="s">
        <v>5</v>
      </c>
      <c r="N162" s="179" t="s">
        <v>46</v>
      </c>
      <c r="O162" s="39"/>
      <c r="P162" s="180">
        <f>O162*H162</f>
        <v>0</v>
      </c>
      <c r="Q162" s="180">
        <v>5.0000000000000002E-5</v>
      </c>
      <c r="R162" s="180">
        <f>Q162*H162</f>
        <v>8.9650000000000005E-4</v>
      </c>
      <c r="S162" s="180">
        <v>0</v>
      </c>
      <c r="T162" s="181">
        <f>S162*H162</f>
        <v>0</v>
      </c>
      <c r="AR162" s="21" t="s">
        <v>151</v>
      </c>
      <c r="AT162" s="21" t="s">
        <v>133</v>
      </c>
      <c r="AU162" s="21" t="s">
        <v>85</v>
      </c>
      <c r="AY162" s="21" t="s">
        <v>130</v>
      </c>
      <c r="BE162" s="182">
        <f>IF(N162="základní",J162,0)</f>
        <v>0</v>
      </c>
      <c r="BF162" s="182">
        <f>IF(N162="snížená",J162,0)</f>
        <v>0</v>
      </c>
      <c r="BG162" s="182">
        <f>IF(N162="zákl. přenesená",J162,0)</f>
        <v>0</v>
      </c>
      <c r="BH162" s="182">
        <f>IF(N162="sníž. přenesená",J162,0)</f>
        <v>0</v>
      </c>
      <c r="BI162" s="182">
        <f>IF(N162="nulová",J162,0)</f>
        <v>0</v>
      </c>
      <c r="BJ162" s="21" t="s">
        <v>83</v>
      </c>
      <c r="BK162" s="182">
        <f>ROUND(I162*H162,2)</f>
        <v>0</v>
      </c>
      <c r="BL162" s="21" t="s">
        <v>151</v>
      </c>
      <c r="BM162" s="21" t="s">
        <v>558</v>
      </c>
    </row>
    <row r="163" spans="2:65" s="1" customFormat="1" ht="25.5" customHeight="1">
      <c r="B163" s="170"/>
      <c r="C163" s="171" t="s">
        <v>415</v>
      </c>
      <c r="D163" s="171" t="s">
        <v>133</v>
      </c>
      <c r="E163" s="172" t="s">
        <v>559</v>
      </c>
      <c r="F163" s="173" t="s">
        <v>560</v>
      </c>
      <c r="G163" s="174" t="s">
        <v>278</v>
      </c>
      <c r="H163" s="175">
        <v>3.8</v>
      </c>
      <c r="I163" s="176"/>
      <c r="J163" s="177">
        <f>ROUND(I163*H163,2)</f>
        <v>0</v>
      </c>
      <c r="K163" s="173" t="s">
        <v>137</v>
      </c>
      <c r="L163" s="38"/>
      <c r="M163" s="178" t="s">
        <v>5</v>
      </c>
      <c r="N163" s="179" t="s">
        <v>46</v>
      </c>
      <c r="O163" s="39"/>
      <c r="P163" s="180">
        <f>O163*H163</f>
        <v>0</v>
      </c>
      <c r="Q163" s="180">
        <v>1.04853</v>
      </c>
      <c r="R163" s="180">
        <f>Q163*H163</f>
        <v>3.9844139999999997</v>
      </c>
      <c r="S163" s="180">
        <v>0</v>
      </c>
      <c r="T163" s="181">
        <f>S163*H163</f>
        <v>0</v>
      </c>
      <c r="AR163" s="21" t="s">
        <v>151</v>
      </c>
      <c r="AT163" s="21" t="s">
        <v>133</v>
      </c>
      <c r="AU163" s="21" t="s">
        <v>85</v>
      </c>
      <c r="AY163" s="21" t="s">
        <v>130</v>
      </c>
      <c r="BE163" s="182">
        <f>IF(N163="základní",J163,0)</f>
        <v>0</v>
      </c>
      <c r="BF163" s="182">
        <f>IF(N163="snížená",J163,0)</f>
        <v>0</v>
      </c>
      <c r="BG163" s="182">
        <f>IF(N163="zákl. přenesená",J163,0)</f>
        <v>0</v>
      </c>
      <c r="BH163" s="182">
        <f>IF(N163="sníž. přenesená",J163,0)</f>
        <v>0</v>
      </c>
      <c r="BI163" s="182">
        <f>IF(N163="nulová",J163,0)</f>
        <v>0</v>
      </c>
      <c r="BJ163" s="21" t="s">
        <v>83</v>
      </c>
      <c r="BK163" s="182">
        <f>ROUND(I163*H163,2)</f>
        <v>0</v>
      </c>
      <c r="BL163" s="21" t="s">
        <v>151</v>
      </c>
      <c r="BM163" s="21" t="s">
        <v>561</v>
      </c>
    </row>
    <row r="164" spans="2:65" s="1" customFormat="1" ht="24">
      <c r="B164" s="38"/>
      <c r="D164" s="183" t="s">
        <v>140</v>
      </c>
      <c r="F164" s="184" t="s">
        <v>305</v>
      </c>
      <c r="I164" s="185"/>
      <c r="L164" s="38"/>
      <c r="M164" s="186"/>
      <c r="N164" s="39"/>
      <c r="O164" s="39"/>
      <c r="P164" s="39"/>
      <c r="Q164" s="39"/>
      <c r="R164" s="39"/>
      <c r="S164" s="39"/>
      <c r="T164" s="67"/>
      <c r="AT164" s="21" t="s">
        <v>140</v>
      </c>
      <c r="AU164" s="21" t="s">
        <v>85</v>
      </c>
    </row>
    <row r="165" spans="2:65" s="1" customFormat="1" ht="25.5" customHeight="1">
      <c r="B165" s="170"/>
      <c r="C165" s="171" t="s">
        <v>419</v>
      </c>
      <c r="D165" s="171" t="s">
        <v>133</v>
      </c>
      <c r="E165" s="172" t="s">
        <v>562</v>
      </c>
      <c r="F165" s="173" t="s">
        <v>563</v>
      </c>
      <c r="G165" s="174" t="s">
        <v>232</v>
      </c>
      <c r="H165" s="175">
        <v>2</v>
      </c>
      <c r="I165" s="176"/>
      <c r="J165" s="177">
        <f>ROUND(I165*H165,2)</f>
        <v>0</v>
      </c>
      <c r="K165" s="173" t="s">
        <v>137</v>
      </c>
      <c r="L165" s="38"/>
      <c r="M165" s="178" t="s">
        <v>5</v>
      </c>
      <c r="N165" s="179" t="s">
        <v>46</v>
      </c>
      <c r="O165" s="39"/>
      <c r="P165" s="180">
        <f>O165*H165</f>
        <v>0</v>
      </c>
      <c r="Q165" s="180">
        <v>0</v>
      </c>
      <c r="R165" s="180">
        <f>Q165*H165</f>
        <v>0</v>
      </c>
      <c r="S165" s="180">
        <v>0</v>
      </c>
      <c r="T165" s="181">
        <f>S165*H165</f>
        <v>0</v>
      </c>
      <c r="AR165" s="21" t="s">
        <v>151</v>
      </c>
      <c r="AT165" s="21" t="s">
        <v>133</v>
      </c>
      <c r="AU165" s="21" t="s">
        <v>85</v>
      </c>
      <c r="AY165" s="21" t="s">
        <v>130</v>
      </c>
      <c r="BE165" s="182">
        <f>IF(N165="základní",J165,0)</f>
        <v>0</v>
      </c>
      <c r="BF165" s="182">
        <f>IF(N165="snížená",J165,0)</f>
        <v>0</v>
      </c>
      <c r="BG165" s="182">
        <f>IF(N165="zákl. přenesená",J165,0)</f>
        <v>0</v>
      </c>
      <c r="BH165" s="182">
        <f>IF(N165="sníž. přenesená",J165,0)</f>
        <v>0</v>
      </c>
      <c r="BI165" s="182">
        <f>IF(N165="nulová",J165,0)</f>
        <v>0</v>
      </c>
      <c r="BJ165" s="21" t="s">
        <v>83</v>
      </c>
      <c r="BK165" s="182">
        <f>ROUND(I165*H165,2)</f>
        <v>0</v>
      </c>
      <c r="BL165" s="21" t="s">
        <v>151</v>
      </c>
      <c r="BM165" s="21" t="s">
        <v>564</v>
      </c>
    </row>
    <row r="166" spans="2:65" s="1" customFormat="1" ht="36">
      <c r="B166" s="38"/>
      <c r="D166" s="183" t="s">
        <v>140</v>
      </c>
      <c r="F166" s="184" t="s">
        <v>565</v>
      </c>
      <c r="I166" s="185"/>
      <c r="L166" s="38"/>
      <c r="M166" s="186"/>
      <c r="N166" s="39"/>
      <c r="O166" s="39"/>
      <c r="P166" s="39"/>
      <c r="Q166" s="39"/>
      <c r="R166" s="39"/>
      <c r="S166" s="39"/>
      <c r="T166" s="67"/>
      <c r="AT166" s="21" t="s">
        <v>140</v>
      </c>
      <c r="AU166" s="21" t="s">
        <v>85</v>
      </c>
    </row>
    <row r="167" spans="2:65" s="1" customFormat="1" ht="25.5" customHeight="1">
      <c r="B167" s="170"/>
      <c r="C167" s="171" t="s">
        <v>566</v>
      </c>
      <c r="D167" s="171" t="s">
        <v>133</v>
      </c>
      <c r="E167" s="172" t="s">
        <v>567</v>
      </c>
      <c r="F167" s="173" t="s">
        <v>568</v>
      </c>
      <c r="G167" s="174" t="s">
        <v>232</v>
      </c>
      <c r="H167" s="175">
        <v>16.34</v>
      </c>
      <c r="I167" s="176"/>
      <c r="J167" s="177">
        <f>ROUND(I167*H167,2)</f>
        <v>0</v>
      </c>
      <c r="K167" s="173" t="s">
        <v>137</v>
      </c>
      <c r="L167" s="38"/>
      <c r="M167" s="178" t="s">
        <v>5</v>
      </c>
      <c r="N167" s="179" t="s">
        <v>46</v>
      </c>
      <c r="O167" s="39"/>
      <c r="P167" s="180">
        <f>O167*H167</f>
        <v>0</v>
      </c>
      <c r="Q167" s="180">
        <v>0</v>
      </c>
      <c r="R167" s="180">
        <f>Q167*H167</f>
        <v>0</v>
      </c>
      <c r="S167" s="180">
        <v>0</v>
      </c>
      <c r="T167" s="181">
        <f>S167*H167</f>
        <v>0</v>
      </c>
      <c r="AR167" s="21" t="s">
        <v>151</v>
      </c>
      <c r="AT167" s="21" t="s">
        <v>133</v>
      </c>
      <c r="AU167" s="21" t="s">
        <v>85</v>
      </c>
      <c r="AY167" s="21" t="s">
        <v>130</v>
      </c>
      <c r="BE167" s="182">
        <f>IF(N167="základní",J167,0)</f>
        <v>0</v>
      </c>
      <c r="BF167" s="182">
        <f>IF(N167="snížená",J167,0)</f>
        <v>0</v>
      </c>
      <c r="BG167" s="182">
        <f>IF(N167="zákl. přenesená",J167,0)</f>
        <v>0</v>
      </c>
      <c r="BH167" s="182">
        <f>IF(N167="sníž. přenesená",J167,0)</f>
        <v>0</v>
      </c>
      <c r="BI167" s="182">
        <f>IF(N167="nulová",J167,0)</f>
        <v>0</v>
      </c>
      <c r="BJ167" s="21" t="s">
        <v>83</v>
      </c>
      <c r="BK167" s="182">
        <f>ROUND(I167*H167,2)</f>
        <v>0</v>
      </c>
      <c r="BL167" s="21" t="s">
        <v>151</v>
      </c>
      <c r="BM167" s="21" t="s">
        <v>569</v>
      </c>
    </row>
    <row r="168" spans="2:65" s="1" customFormat="1" ht="36">
      <c r="B168" s="38"/>
      <c r="D168" s="183" t="s">
        <v>140</v>
      </c>
      <c r="F168" s="184" t="s">
        <v>570</v>
      </c>
      <c r="I168" s="185"/>
      <c r="L168" s="38"/>
      <c r="M168" s="186"/>
      <c r="N168" s="39"/>
      <c r="O168" s="39"/>
      <c r="P168" s="39"/>
      <c r="Q168" s="39"/>
      <c r="R168" s="39"/>
      <c r="S168" s="39"/>
      <c r="T168" s="67"/>
      <c r="AT168" s="21" t="s">
        <v>140</v>
      </c>
      <c r="AU168" s="21" t="s">
        <v>85</v>
      </c>
    </row>
    <row r="169" spans="2:65" s="1" customFormat="1" ht="25.5" customHeight="1">
      <c r="B169" s="170"/>
      <c r="C169" s="171" t="s">
        <v>571</v>
      </c>
      <c r="D169" s="171" t="s">
        <v>133</v>
      </c>
      <c r="E169" s="172" t="s">
        <v>313</v>
      </c>
      <c r="F169" s="173" t="s">
        <v>314</v>
      </c>
      <c r="G169" s="174" t="s">
        <v>245</v>
      </c>
      <c r="H169" s="175">
        <v>0.71</v>
      </c>
      <c r="I169" s="176"/>
      <c r="J169" s="177">
        <f>ROUND(I169*H169,2)</f>
        <v>0</v>
      </c>
      <c r="K169" s="173" t="s">
        <v>137</v>
      </c>
      <c r="L169" s="38"/>
      <c r="M169" s="178" t="s">
        <v>5</v>
      </c>
      <c r="N169" s="179" t="s">
        <v>46</v>
      </c>
      <c r="O169" s="39"/>
      <c r="P169" s="180">
        <f>O169*H169</f>
        <v>0</v>
      </c>
      <c r="Q169" s="180">
        <v>0</v>
      </c>
      <c r="R169" s="180">
        <f>Q169*H169</f>
        <v>0</v>
      </c>
      <c r="S169" s="180">
        <v>0</v>
      </c>
      <c r="T169" s="181">
        <f>S169*H169</f>
        <v>0</v>
      </c>
      <c r="AR169" s="21" t="s">
        <v>151</v>
      </c>
      <c r="AT169" s="21" t="s">
        <v>133</v>
      </c>
      <c r="AU169" s="21" t="s">
        <v>85</v>
      </c>
      <c r="AY169" s="21" t="s">
        <v>130</v>
      </c>
      <c r="BE169" s="182">
        <f>IF(N169="základní",J169,0)</f>
        <v>0</v>
      </c>
      <c r="BF169" s="182">
        <f>IF(N169="snížená",J169,0)</f>
        <v>0</v>
      </c>
      <c r="BG169" s="182">
        <f>IF(N169="zákl. přenesená",J169,0)</f>
        <v>0</v>
      </c>
      <c r="BH169" s="182">
        <f>IF(N169="sníž. přenesená",J169,0)</f>
        <v>0</v>
      </c>
      <c r="BI169" s="182">
        <f>IF(N169="nulová",J169,0)</f>
        <v>0</v>
      </c>
      <c r="BJ169" s="21" t="s">
        <v>83</v>
      </c>
      <c r="BK169" s="182">
        <f>ROUND(I169*H169,2)</f>
        <v>0</v>
      </c>
      <c r="BL169" s="21" t="s">
        <v>151</v>
      </c>
      <c r="BM169" s="21" t="s">
        <v>572</v>
      </c>
    </row>
    <row r="170" spans="2:65" s="1" customFormat="1" ht="36">
      <c r="B170" s="38"/>
      <c r="D170" s="183" t="s">
        <v>140</v>
      </c>
      <c r="F170" s="184" t="s">
        <v>573</v>
      </c>
      <c r="I170" s="185"/>
      <c r="L170" s="38"/>
      <c r="M170" s="186"/>
      <c r="N170" s="39"/>
      <c r="O170" s="39"/>
      <c r="P170" s="39"/>
      <c r="Q170" s="39"/>
      <c r="R170" s="39"/>
      <c r="S170" s="39"/>
      <c r="T170" s="67"/>
      <c r="AT170" s="21" t="s">
        <v>140</v>
      </c>
      <c r="AU170" s="21" t="s">
        <v>85</v>
      </c>
    </row>
    <row r="171" spans="2:65" s="1" customFormat="1" ht="25.5" customHeight="1">
      <c r="B171" s="170"/>
      <c r="C171" s="171" t="s">
        <v>574</v>
      </c>
      <c r="D171" s="171" t="s">
        <v>133</v>
      </c>
      <c r="E171" s="172" t="s">
        <v>575</v>
      </c>
      <c r="F171" s="173" t="s">
        <v>576</v>
      </c>
      <c r="G171" s="174" t="s">
        <v>232</v>
      </c>
      <c r="H171" s="175">
        <v>43.27</v>
      </c>
      <c r="I171" s="176"/>
      <c r="J171" s="177">
        <f>ROUND(I171*H171,2)</f>
        <v>0</v>
      </c>
      <c r="K171" s="173" t="s">
        <v>137</v>
      </c>
      <c r="L171" s="38"/>
      <c r="M171" s="178" t="s">
        <v>5</v>
      </c>
      <c r="N171" s="179" t="s">
        <v>46</v>
      </c>
      <c r="O171" s="39"/>
      <c r="P171" s="180">
        <f>O171*H171</f>
        <v>0</v>
      </c>
      <c r="Q171" s="180">
        <v>0.15071000000000001</v>
      </c>
      <c r="R171" s="180">
        <f>Q171*H171</f>
        <v>6.5212217000000008</v>
      </c>
      <c r="S171" s="180">
        <v>0</v>
      </c>
      <c r="T171" s="181">
        <f>S171*H171</f>
        <v>0</v>
      </c>
      <c r="AR171" s="21" t="s">
        <v>151</v>
      </c>
      <c r="AT171" s="21" t="s">
        <v>133</v>
      </c>
      <c r="AU171" s="21" t="s">
        <v>85</v>
      </c>
      <c r="AY171" s="21" t="s">
        <v>130</v>
      </c>
      <c r="BE171" s="182">
        <f>IF(N171="základní",J171,0)</f>
        <v>0</v>
      </c>
      <c r="BF171" s="182">
        <f>IF(N171="snížená",J171,0)</f>
        <v>0</v>
      </c>
      <c r="BG171" s="182">
        <f>IF(N171="zákl. přenesená",J171,0)</f>
        <v>0</v>
      </c>
      <c r="BH171" s="182">
        <f>IF(N171="sníž. přenesená",J171,0)</f>
        <v>0</v>
      </c>
      <c r="BI171" s="182">
        <f>IF(N171="nulová",J171,0)</f>
        <v>0</v>
      </c>
      <c r="BJ171" s="21" t="s">
        <v>83</v>
      </c>
      <c r="BK171" s="182">
        <f>ROUND(I171*H171,2)</f>
        <v>0</v>
      </c>
      <c r="BL171" s="21" t="s">
        <v>151</v>
      </c>
      <c r="BM171" s="21" t="s">
        <v>577</v>
      </c>
    </row>
    <row r="172" spans="2:65" s="1" customFormat="1" ht="36">
      <c r="B172" s="38"/>
      <c r="D172" s="183" t="s">
        <v>140</v>
      </c>
      <c r="F172" s="184" t="s">
        <v>578</v>
      </c>
      <c r="I172" s="185"/>
      <c r="L172" s="38"/>
      <c r="M172" s="186"/>
      <c r="N172" s="39"/>
      <c r="O172" s="39"/>
      <c r="P172" s="39"/>
      <c r="Q172" s="39"/>
      <c r="R172" s="39"/>
      <c r="S172" s="39"/>
      <c r="T172" s="67"/>
      <c r="AT172" s="21" t="s">
        <v>140</v>
      </c>
      <c r="AU172" s="21" t="s">
        <v>85</v>
      </c>
    </row>
    <row r="173" spans="2:65" s="1" customFormat="1" ht="16.5" customHeight="1">
      <c r="B173" s="170"/>
      <c r="C173" s="171" t="s">
        <v>579</v>
      </c>
      <c r="D173" s="171" t="s">
        <v>133</v>
      </c>
      <c r="E173" s="172" t="s">
        <v>580</v>
      </c>
      <c r="F173" s="173" t="s">
        <v>581</v>
      </c>
      <c r="G173" s="174" t="s">
        <v>245</v>
      </c>
      <c r="H173" s="175">
        <v>16.43</v>
      </c>
      <c r="I173" s="176"/>
      <c r="J173" s="177">
        <f>ROUND(I173*H173,2)</f>
        <v>0</v>
      </c>
      <c r="K173" s="173" t="s">
        <v>137</v>
      </c>
      <c r="L173" s="38"/>
      <c r="M173" s="178" t="s">
        <v>5</v>
      </c>
      <c r="N173" s="179" t="s">
        <v>46</v>
      </c>
      <c r="O173" s="39"/>
      <c r="P173" s="180">
        <f>O173*H173</f>
        <v>0</v>
      </c>
      <c r="Q173" s="180">
        <v>2.4500000000000002</v>
      </c>
      <c r="R173" s="180">
        <f>Q173*H173</f>
        <v>40.253500000000003</v>
      </c>
      <c r="S173" s="180">
        <v>0</v>
      </c>
      <c r="T173" s="181">
        <f>S173*H173</f>
        <v>0</v>
      </c>
      <c r="AR173" s="21" t="s">
        <v>151</v>
      </c>
      <c r="AT173" s="21" t="s">
        <v>133</v>
      </c>
      <c r="AU173" s="21" t="s">
        <v>85</v>
      </c>
      <c r="AY173" s="21" t="s">
        <v>130</v>
      </c>
      <c r="BE173" s="182">
        <f>IF(N173="základní",J173,0)</f>
        <v>0</v>
      </c>
      <c r="BF173" s="182">
        <f>IF(N173="snížená",J173,0)</f>
        <v>0</v>
      </c>
      <c r="BG173" s="182">
        <f>IF(N173="zákl. přenesená",J173,0)</f>
        <v>0</v>
      </c>
      <c r="BH173" s="182">
        <f>IF(N173="sníž. přenesená",J173,0)</f>
        <v>0</v>
      </c>
      <c r="BI173" s="182">
        <f>IF(N173="nulová",J173,0)</f>
        <v>0</v>
      </c>
      <c r="BJ173" s="21" t="s">
        <v>83</v>
      </c>
      <c r="BK173" s="182">
        <f>ROUND(I173*H173,2)</f>
        <v>0</v>
      </c>
      <c r="BL173" s="21" t="s">
        <v>151</v>
      </c>
      <c r="BM173" s="21" t="s">
        <v>582</v>
      </c>
    </row>
    <row r="174" spans="2:65" s="1" customFormat="1" ht="96">
      <c r="B174" s="38"/>
      <c r="D174" s="183" t="s">
        <v>140</v>
      </c>
      <c r="F174" s="184" t="s">
        <v>583</v>
      </c>
      <c r="I174" s="185"/>
      <c r="L174" s="38"/>
      <c r="M174" s="186"/>
      <c r="N174" s="39"/>
      <c r="O174" s="39"/>
      <c r="P174" s="39"/>
      <c r="Q174" s="39"/>
      <c r="R174" s="39"/>
      <c r="S174" s="39"/>
      <c r="T174" s="67"/>
      <c r="AT174" s="21" t="s">
        <v>140</v>
      </c>
      <c r="AU174" s="21" t="s">
        <v>85</v>
      </c>
    </row>
    <row r="175" spans="2:65" s="1" customFormat="1" ht="38.25" customHeight="1">
      <c r="B175" s="170"/>
      <c r="C175" s="171" t="s">
        <v>584</v>
      </c>
      <c r="D175" s="171" t="s">
        <v>133</v>
      </c>
      <c r="E175" s="172" t="s">
        <v>585</v>
      </c>
      <c r="F175" s="173" t="s">
        <v>586</v>
      </c>
      <c r="G175" s="174" t="s">
        <v>245</v>
      </c>
      <c r="H175" s="175">
        <v>5.8</v>
      </c>
      <c r="I175" s="176"/>
      <c r="J175" s="177">
        <f>ROUND(I175*H175,2)</f>
        <v>0</v>
      </c>
      <c r="K175" s="173" t="s">
        <v>137</v>
      </c>
      <c r="L175" s="38"/>
      <c r="M175" s="178" t="s">
        <v>5</v>
      </c>
      <c r="N175" s="179" t="s">
        <v>46</v>
      </c>
      <c r="O175" s="39"/>
      <c r="P175" s="180">
        <f>O175*H175</f>
        <v>0</v>
      </c>
      <c r="Q175" s="180">
        <v>2.8117200000000002</v>
      </c>
      <c r="R175" s="180">
        <f>Q175*H175</f>
        <v>16.307976</v>
      </c>
      <c r="S175" s="180">
        <v>0</v>
      </c>
      <c r="T175" s="181">
        <f>S175*H175</f>
        <v>0</v>
      </c>
      <c r="AR175" s="21" t="s">
        <v>151</v>
      </c>
      <c r="AT175" s="21" t="s">
        <v>133</v>
      </c>
      <c r="AU175" s="21" t="s">
        <v>85</v>
      </c>
      <c r="AY175" s="21" t="s">
        <v>130</v>
      </c>
      <c r="BE175" s="182">
        <f>IF(N175="základní",J175,0)</f>
        <v>0</v>
      </c>
      <c r="BF175" s="182">
        <f>IF(N175="snížená",J175,0)</f>
        <v>0</v>
      </c>
      <c r="BG175" s="182">
        <f>IF(N175="zákl. přenesená",J175,0)</f>
        <v>0</v>
      </c>
      <c r="BH175" s="182">
        <f>IF(N175="sníž. přenesená",J175,0)</f>
        <v>0</v>
      </c>
      <c r="BI175" s="182">
        <f>IF(N175="nulová",J175,0)</f>
        <v>0</v>
      </c>
      <c r="BJ175" s="21" t="s">
        <v>83</v>
      </c>
      <c r="BK175" s="182">
        <f>ROUND(I175*H175,2)</f>
        <v>0</v>
      </c>
      <c r="BL175" s="21" t="s">
        <v>151</v>
      </c>
      <c r="BM175" s="21" t="s">
        <v>587</v>
      </c>
    </row>
    <row r="176" spans="2:65" s="1" customFormat="1" ht="48">
      <c r="B176" s="38"/>
      <c r="D176" s="183" t="s">
        <v>140</v>
      </c>
      <c r="F176" s="184" t="s">
        <v>588</v>
      </c>
      <c r="I176" s="185"/>
      <c r="L176" s="38"/>
      <c r="M176" s="186"/>
      <c r="N176" s="39"/>
      <c r="O176" s="39"/>
      <c r="P176" s="39"/>
      <c r="Q176" s="39"/>
      <c r="R176" s="39"/>
      <c r="S176" s="39"/>
      <c r="T176" s="67"/>
      <c r="AT176" s="21" t="s">
        <v>140</v>
      </c>
      <c r="AU176" s="21" t="s">
        <v>85</v>
      </c>
    </row>
    <row r="177" spans="2:65" s="1" customFormat="1" ht="38.25" customHeight="1">
      <c r="B177" s="170"/>
      <c r="C177" s="171" t="s">
        <v>589</v>
      </c>
      <c r="D177" s="171" t="s">
        <v>133</v>
      </c>
      <c r="E177" s="172" t="s">
        <v>590</v>
      </c>
      <c r="F177" s="173" t="s">
        <v>591</v>
      </c>
      <c r="G177" s="174" t="s">
        <v>245</v>
      </c>
      <c r="H177" s="175">
        <v>10.52</v>
      </c>
      <c r="I177" s="176"/>
      <c r="J177" s="177">
        <f>ROUND(I177*H177,2)</f>
        <v>0</v>
      </c>
      <c r="K177" s="173" t="s">
        <v>137</v>
      </c>
      <c r="L177" s="38"/>
      <c r="M177" s="178" t="s">
        <v>5</v>
      </c>
      <c r="N177" s="179" t="s">
        <v>46</v>
      </c>
      <c r="O177" s="39"/>
      <c r="P177" s="180">
        <f>O177*H177</f>
        <v>0</v>
      </c>
      <c r="Q177" s="180">
        <v>1.8480000000000001</v>
      </c>
      <c r="R177" s="180">
        <f>Q177*H177</f>
        <v>19.44096</v>
      </c>
      <c r="S177" s="180">
        <v>0</v>
      </c>
      <c r="T177" s="181">
        <f>S177*H177</f>
        <v>0</v>
      </c>
      <c r="AR177" s="21" t="s">
        <v>151</v>
      </c>
      <c r="AT177" s="21" t="s">
        <v>133</v>
      </c>
      <c r="AU177" s="21" t="s">
        <v>85</v>
      </c>
      <c r="AY177" s="21" t="s">
        <v>130</v>
      </c>
      <c r="BE177" s="182">
        <f>IF(N177="základní",J177,0)</f>
        <v>0</v>
      </c>
      <c r="BF177" s="182">
        <f>IF(N177="snížená",J177,0)</f>
        <v>0</v>
      </c>
      <c r="BG177" s="182">
        <f>IF(N177="zákl. přenesená",J177,0)</f>
        <v>0</v>
      </c>
      <c r="BH177" s="182">
        <f>IF(N177="sníž. přenesená",J177,0)</f>
        <v>0</v>
      </c>
      <c r="BI177" s="182">
        <f>IF(N177="nulová",J177,0)</f>
        <v>0</v>
      </c>
      <c r="BJ177" s="21" t="s">
        <v>83</v>
      </c>
      <c r="BK177" s="182">
        <f>ROUND(I177*H177,2)</f>
        <v>0</v>
      </c>
      <c r="BL177" s="21" t="s">
        <v>151</v>
      </c>
      <c r="BM177" s="21" t="s">
        <v>592</v>
      </c>
    </row>
    <row r="178" spans="2:65" s="1" customFormat="1" ht="36">
      <c r="B178" s="38"/>
      <c r="D178" s="183" t="s">
        <v>140</v>
      </c>
      <c r="F178" s="184" t="s">
        <v>593</v>
      </c>
      <c r="I178" s="185"/>
      <c r="L178" s="38"/>
      <c r="M178" s="186"/>
      <c r="N178" s="39"/>
      <c r="O178" s="39"/>
      <c r="P178" s="39"/>
      <c r="Q178" s="39"/>
      <c r="R178" s="39"/>
      <c r="S178" s="39"/>
      <c r="T178" s="67"/>
      <c r="AT178" s="21" t="s">
        <v>140</v>
      </c>
      <c r="AU178" s="21" t="s">
        <v>85</v>
      </c>
    </row>
    <row r="179" spans="2:65" s="1" customFormat="1" ht="38.25" customHeight="1">
      <c r="B179" s="170"/>
      <c r="C179" s="171" t="s">
        <v>594</v>
      </c>
      <c r="D179" s="171" t="s">
        <v>133</v>
      </c>
      <c r="E179" s="172" t="s">
        <v>595</v>
      </c>
      <c r="F179" s="173" t="s">
        <v>596</v>
      </c>
      <c r="G179" s="174" t="s">
        <v>232</v>
      </c>
      <c r="H179" s="175">
        <v>2</v>
      </c>
      <c r="I179" s="176"/>
      <c r="J179" s="177">
        <f>ROUND(I179*H179,2)</f>
        <v>0</v>
      </c>
      <c r="K179" s="173" t="s">
        <v>137</v>
      </c>
      <c r="L179" s="38"/>
      <c r="M179" s="178" t="s">
        <v>5</v>
      </c>
      <c r="N179" s="179" t="s">
        <v>46</v>
      </c>
      <c r="O179" s="39"/>
      <c r="P179" s="180">
        <f>O179*H179</f>
        <v>0</v>
      </c>
      <c r="Q179" s="180">
        <v>0.78900000000000003</v>
      </c>
      <c r="R179" s="180">
        <f>Q179*H179</f>
        <v>1.5780000000000001</v>
      </c>
      <c r="S179" s="180">
        <v>0</v>
      </c>
      <c r="T179" s="181">
        <f>S179*H179</f>
        <v>0</v>
      </c>
      <c r="AR179" s="21" t="s">
        <v>151</v>
      </c>
      <c r="AT179" s="21" t="s">
        <v>133</v>
      </c>
      <c r="AU179" s="21" t="s">
        <v>85</v>
      </c>
      <c r="AY179" s="21" t="s">
        <v>130</v>
      </c>
      <c r="BE179" s="182">
        <f>IF(N179="základní",J179,0)</f>
        <v>0</v>
      </c>
      <c r="BF179" s="182">
        <f>IF(N179="snížená",J179,0)</f>
        <v>0</v>
      </c>
      <c r="BG179" s="182">
        <f>IF(N179="zákl. přenesená",J179,0)</f>
        <v>0</v>
      </c>
      <c r="BH179" s="182">
        <f>IF(N179="sníž. přenesená",J179,0)</f>
        <v>0</v>
      </c>
      <c r="BI179" s="182">
        <f>IF(N179="nulová",J179,0)</f>
        <v>0</v>
      </c>
      <c r="BJ179" s="21" t="s">
        <v>83</v>
      </c>
      <c r="BK179" s="182">
        <f>ROUND(I179*H179,2)</f>
        <v>0</v>
      </c>
      <c r="BL179" s="21" t="s">
        <v>151</v>
      </c>
      <c r="BM179" s="21" t="s">
        <v>597</v>
      </c>
    </row>
    <row r="180" spans="2:65" s="1" customFormat="1" ht="36">
      <c r="B180" s="38"/>
      <c r="D180" s="183" t="s">
        <v>140</v>
      </c>
      <c r="F180" s="184" t="s">
        <v>598</v>
      </c>
      <c r="I180" s="185"/>
      <c r="L180" s="38"/>
      <c r="M180" s="186"/>
      <c r="N180" s="39"/>
      <c r="O180" s="39"/>
      <c r="P180" s="39"/>
      <c r="Q180" s="39"/>
      <c r="R180" s="39"/>
      <c r="S180" s="39"/>
      <c r="T180" s="67"/>
      <c r="AT180" s="21" t="s">
        <v>140</v>
      </c>
      <c r="AU180" s="21" t="s">
        <v>85</v>
      </c>
    </row>
    <row r="181" spans="2:65" s="10" customFormat="1" ht="29.85" customHeight="1">
      <c r="B181" s="157"/>
      <c r="D181" s="158" t="s">
        <v>74</v>
      </c>
      <c r="E181" s="168" t="s">
        <v>129</v>
      </c>
      <c r="F181" s="168" t="s">
        <v>322</v>
      </c>
      <c r="I181" s="160"/>
      <c r="J181" s="169">
        <f>BK181</f>
        <v>0</v>
      </c>
      <c r="L181" s="157"/>
      <c r="M181" s="162"/>
      <c r="N181" s="163"/>
      <c r="O181" s="163"/>
      <c r="P181" s="164">
        <f>SUM(P182:P195)</f>
        <v>0</v>
      </c>
      <c r="Q181" s="163"/>
      <c r="R181" s="164">
        <f>SUM(R182:R195)</f>
        <v>1.334352</v>
      </c>
      <c r="S181" s="163"/>
      <c r="T181" s="165">
        <f>SUM(T182:T195)</f>
        <v>0</v>
      </c>
      <c r="AR181" s="158" t="s">
        <v>83</v>
      </c>
      <c r="AT181" s="166" t="s">
        <v>74</v>
      </c>
      <c r="AU181" s="166" t="s">
        <v>83</v>
      </c>
      <c r="AY181" s="158" t="s">
        <v>130</v>
      </c>
      <c r="BK181" s="167">
        <f>SUM(BK182:BK195)</f>
        <v>0</v>
      </c>
    </row>
    <row r="182" spans="2:65" s="1" customFormat="1" ht="25.5" customHeight="1">
      <c r="B182" s="170"/>
      <c r="C182" s="171" t="s">
        <v>599</v>
      </c>
      <c r="D182" s="171" t="s">
        <v>133</v>
      </c>
      <c r="E182" s="172" t="s">
        <v>600</v>
      </c>
      <c r="F182" s="173" t="s">
        <v>601</v>
      </c>
      <c r="G182" s="174" t="s">
        <v>232</v>
      </c>
      <c r="H182" s="175">
        <v>24.04</v>
      </c>
      <c r="I182" s="176"/>
      <c r="J182" s="177">
        <f>ROUND(I182*H182,2)</f>
        <v>0</v>
      </c>
      <c r="K182" s="173" t="s">
        <v>137</v>
      </c>
      <c r="L182" s="38"/>
      <c r="M182" s="178" t="s">
        <v>5</v>
      </c>
      <c r="N182" s="179" t="s">
        <v>46</v>
      </c>
      <c r="O182" s="39"/>
      <c r="P182" s="180">
        <f>O182*H182</f>
        <v>0</v>
      </c>
      <c r="Q182" s="180">
        <v>0</v>
      </c>
      <c r="R182" s="180">
        <f>Q182*H182</f>
        <v>0</v>
      </c>
      <c r="S182" s="180">
        <v>0</v>
      </c>
      <c r="T182" s="181">
        <f>S182*H182</f>
        <v>0</v>
      </c>
      <c r="AR182" s="21" t="s">
        <v>151</v>
      </c>
      <c r="AT182" s="21" t="s">
        <v>133</v>
      </c>
      <c r="AU182" s="21" t="s">
        <v>85</v>
      </c>
      <c r="AY182" s="21" t="s">
        <v>130</v>
      </c>
      <c r="BE182" s="182">
        <f>IF(N182="základní",J182,0)</f>
        <v>0</v>
      </c>
      <c r="BF182" s="182">
        <f>IF(N182="snížená",J182,0)</f>
        <v>0</v>
      </c>
      <c r="BG182" s="182">
        <f>IF(N182="zákl. přenesená",J182,0)</f>
        <v>0</v>
      </c>
      <c r="BH182" s="182">
        <f>IF(N182="sníž. přenesená",J182,0)</f>
        <v>0</v>
      </c>
      <c r="BI182" s="182">
        <f>IF(N182="nulová",J182,0)</f>
        <v>0</v>
      </c>
      <c r="BJ182" s="21" t="s">
        <v>83</v>
      </c>
      <c r="BK182" s="182">
        <f>ROUND(I182*H182,2)</f>
        <v>0</v>
      </c>
      <c r="BL182" s="21" t="s">
        <v>151</v>
      </c>
      <c r="BM182" s="21" t="s">
        <v>602</v>
      </c>
    </row>
    <row r="183" spans="2:65" s="1" customFormat="1" ht="36">
      <c r="B183" s="38"/>
      <c r="D183" s="183" t="s">
        <v>140</v>
      </c>
      <c r="F183" s="184" t="s">
        <v>603</v>
      </c>
      <c r="I183" s="185"/>
      <c r="L183" s="38"/>
      <c r="M183" s="186"/>
      <c r="N183" s="39"/>
      <c r="O183" s="39"/>
      <c r="P183" s="39"/>
      <c r="Q183" s="39"/>
      <c r="R183" s="39"/>
      <c r="S183" s="39"/>
      <c r="T183" s="67"/>
      <c r="AT183" s="21" t="s">
        <v>140</v>
      </c>
      <c r="AU183" s="21" t="s">
        <v>85</v>
      </c>
    </row>
    <row r="184" spans="2:65" s="1" customFormat="1" ht="25.5" customHeight="1">
      <c r="B184" s="170"/>
      <c r="C184" s="171" t="s">
        <v>604</v>
      </c>
      <c r="D184" s="171" t="s">
        <v>133</v>
      </c>
      <c r="E184" s="172" t="s">
        <v>328</v>
      </c>
      <c r="F184" s="173" t="s">
        <v>329</v>
      </c>
      <c r="G184" s="174" t="s">
        <v>232</v>
      </c>
      <c r="H184" s="175">
        <v>39.61</v>
      </c>
      <c r="I184" s="176"/>
      <c r="J184" s="177">
        <f>ROUND(I184*H184,2)</f>
        <v>0</v>
      </c>
      <c r="K184" s="173" t="s">
        <v>137</v>
      </c>
      <c r="L184" s="38"/>
      <c r="M184" s="178" t="s">
        <v>5</v>
      </c>
      <c r="N184" s="179" t="s">
        <v>46</v>
      </c>
      <c r="O184" s="39"/>
      <c r="P184" s="180">
        <f>O184*H184</f>
        <v>0</v>
      </c>
      <c r="Q184" s="180">
        <v>0</v>
      </c>
      <c r="R184" s="180">
        <f>Q184*H184</f>
        <v>0</v>
      </c>
      <c r="S184" s="180">
        <v>0</v>
      </c>
      <c r="T184" s="181">
        <f>S184*H184</f>
        <v>0</v>
      </c>
      <c r="AR184" s="21" t="s">
        <v>151</v>
      </c>
      <c r="AT184" s="21" t="s">
        <v>133</v>
      </c>
      <c r="AU184" s="21" t="s">
        <v>85</v>
      </c>
      <c r="AY184" s="21" t="s">
        <v>130</v>
      </c>
      <c r="BE184" s="182">
        <f>IF(N184="základní",J184,0)</f>
        <v>0</v>
      </c>
      <c r="BF184" s="182">
        <f>IF(N184="snížená",J184,0)</f>
        <v>0</v>
      </c>
      <c r="BG184" s="182">
        <f>IF(N184="zákl. přenesená",J184,0)</f>
        <v>0</v>
      </c>
      <c r="BH184" s="182">
        <f>IF(N184="sníž. přenesená",J184,0)</f>
        <v>0</v>
      </c>
      <c r="BI184" s="182">
        <f>IF(N184="nulová",J184,0)</f>
        <v>0</v>
      </c>
      <c r="BJ184" s="21" t="s">
        <v>83</v>
      </c>
      <c r="BK184" s="182">
        <f>ROUND(I184*H184,2)</f>
        <v>0</v>
      </c>
      <c r="BL184" s="21" t="s">
        <v>151</v>
      </c>
      <c r="BM184" s="21" t="s">
        <v>605</v>
      </c>
    </row>
    <row r="185" spans="2:65" s="1" customFormat="1" ht="36">
      <c r="B185" s="38"/>
      <c r="D185" s="183" t="s">
        <v>140</v>
      </c>
      <c r="F185" s="184" t="s">
        <v>606</v>
      </c>
      <c r="I185" s="185"/>
      <c r="L185" s="38"/>
      <c r="M185" s="186"/>
      <c r="N185" s="39"/>
      <c r="O185" s="39"/>
      <c r="P185" s="39"/>
      <c r="Q185" s="39"/>
      <c r="R185" s="39"/>
      <c r="S185" s="39"/>
      <c r="T185" s="67"/>
      <c r="AT185" s="21" t="s">
        <v>140</v>
      </c>
      <c r="AU185" s="21" t="s">
        <v>85</v>
      </c>
    </row>
    <row r="186" spans="2:65" s="1" customFormat="1" ht="25.5" customHeight="1">
      <c r="B186" s="170"/>
      <c r="C186" s="171" t="s">
        <v>607</v>
      </c>
      <c r="D186" s="171" t="s">
        <v>133</v>
      </c>
      <c r="E186" s="172" t="s">
        <v>608</v>
      </c>
      <c r="F186" s="173" t="s">
        <v>609</v>
      </c>
      <c r="G186" s="174" t="s">
        <v>232</v>
      </c>
      <c r="H186" s="175">
        <v>64.05</v>
      </c>
      <c r="I186" s="176"/>
      <c r="J186" s="177">
        <f>ROUND(I186*H186,2)</f>
        <v>0</v>
      </c>
      <c r="K186" s="173" t="s">
        <v>137</v>
      </c>
      <c r="L186" s="38"/>
      <c r="M186" s="178" t="s">
        <v>5</v>
      </c>
      <c r="N186" s="179" t="s">
        <v>46</v>
      </c>
      <c r="O186" s="39"/>
      <c r="P186" s="180">
        <f>O186*H186</f>
        <v>0</v>
      </c>
      <c r="Q186" s="180">
        <v>0</v>
      </c>
      <c r="R186" s="180">
        <f>Q186*H186</f>
        <v>0</v>
      </c>
      <c r="S186" s="180">
        <v>0</v>
      </c>
      <c r="T186" s="181">
        <f>S186*H186</f>
        <v>0</v>
      </c>
      <c r="AR186" s="21" t="s">
        <v>151</v>
      </c>
      <c r="AT186" s="21" t="s">
        <v>133</v>
      </c>
      <c r="AU186" s="21" t="s">
        <v>85</v>
      </c>
      <c r="AY186" s="21" t="s">
        <v>130</v>
      </c>
      <c r="BE186" s="182">
        <f>IF(N186="základní",J186,0)</f>
        <v>0</v>
      </c>
      <c r="BF186" s="182">
        <f>IF(N186="snížená",J186,0)</f>
        <v>0</v>
      </c>
      <c r="BG186" s="182">
        <f>IF(N186="zákl. přenesená",J186,0)</f>
        <v>0</v>
      </c>
      <c r="BH186" s="182">
        <f>IF(N186="sníž. přenesená",J186,0)</f>
        <v>0</v>
      </c>
      <c r="BI186" s="182">
        <f>IF(N186="nulová",J186,0)</f>
        <v>0</v>
      </c>
      <c r="BJ186" s="21" t="s">
        <v>83</v>
      </c>
      <c r="BK186" s="182">
        <f>ROUND(I186*H186,2)</f>
        <v>0</v>
      </c>
      <c r="BL186" s="21" t="s">
        <v>151</v>
      </c>
      <c r="BM186" s="21" t="s">
        <v>610</v>
      </c>
    </row>
    <row r="187" spans="2:65" s="1" customFormat="1" ht="36">
      <c r="B187" s="38"/>
      <c r="D187" s="183" t="s">
        <v>140</v>
      </c>
      <c r="F187" s="184" t="s">
        <v>611</v>
      </c>
      <c r="I187" s="185"/>
      <c r="L187" s="38"/>
      <c r="M187" s="186"/>
      <c r="N187" s="39"/>
      <c r="O187" s="39"/>
      <c r="P187" s="39"/>
      <c r="Q187" s="39"/>
      <c r="R187" s="39"/>
      <c r="S187" s="39"/>
      <c r="T187" s="67"/>
      <c r="AT187" s="21" t="s">
        <v>140</v>
      </c>
      <c r="AU187" s="21" t="s">
        <v>85</v>
      </c>
    </row>
    <row r="188" spans="2:65" s="1" customFormat="1" ht="25.5" customHeight="1">
      <c r="B188" s="170"/>
      <c r="C188" s="171" t="s">
        <v>612</v>
      </c>
      <c r="D188" s="171" t="s">
        <v>133</v>
      </c>
      <c r="E188" s="172" t="s">
        <v>613</v>
      </c>
      <c r="F188" s="173" t="s">
        <v>614</v>
      </c>
      <c r="G188" s="174" t="s">
        <v>232</v>
      </c>
      <c r="H188" s="175">
        <v>4.8</v>
      </c>
      <c r="I188" s="176"/>
      <c r="J188" s="177">
        <f>ROUND(I188*H188,2)</f>
        <v>0</v>
      </c>
      <c r="K188" s="173" t="s">
        <v>137</v>
      </c>
      <c r="L188" s="38"/>
      <c r="M188" s="178" t="s">
        <v>5</v>
      </c>
      <c r="N188" s="179" t="s">
        <v>46</v>
      </c>
      <c r="O188" s="39"/>
      <c r="P188" s="180">
        <f>O188*H188</f>
        <v>0</v>
      </c>
      <c r="Q188" s="180">
        <v>0.27799000000000001</v>
      </c>
      <c r="R188" s="180">
        <f>Q188*H188</f>
        <v>1.334352</v>
      </c>
      <c r="S188" s="180">
        <v>0</v>
      </c>
      <c r="T188" s="181">
        <f>S188*H188</f>
        <v>0</v>
      </c>
      <c r="AR188" s="21" t="s">
        <v>151</v>
      </c>
      <c r="AT188" s="21" t="s">
        <v>133</v>
      </c>
      <c r="AU188" s="21" t="s">
        <v>85</v>
      </c>
      <c r="AY188" s="21" t="s">
        <v>130</v>
      </c>
      <c r="BE188" s="182">
        <f>IF(N188="základní",J188,0)</f>
        <v>0</v>
      </c>
      <c r="BF188" s="182">
        <f>IF(N188="snížená",J188,0)</f>
        <v>0</v>
      </c>
      <c r="BG188" s="182">
        <f>IF(N188="zákl. přenesená",J188,0)</f>
        <v>0</v>
      </c>
      <c r="BH188" s="182">
        <f>IF(N188="sníž. přenesená",J188,0)</f>
        <v>0</v>
      </c>
      <c r="BI188" s="182">
        <f>IF(N188="nulová",J188,0)</f>
        <v>0</v>
      </c>
      <c r="BJ188" s="21" t="s">
        <v>83</v>
      </c>
      <c r="BK188" s="182">
        <f>ROUND(I188*H188,2)</f>
        <v>0</v>
      </c>
      <c r="BL188" s="21" t="s">
        <v>151</v>
      </c>
      <c r="BM188" s="21" t="s">
        <v>615</v>
      </c>
    </row>
    <row r="189" spans="2:65" s="1" customFormat="1" ht="36">
      <c r="B189" s="38"/>
      <c r="D189" s="183" t="s">
        <v>140</v>
      </c>
      <c r="F189" s="184" t="s">
        <v>616</v>
      </c>
      <c r="I189" s="185"/>
      <c r="L189" s="38"/>
      <c r="M189" s="186"/>
      <c r="N189" s="39"/>
      <c r="O189" s="39"/>
      <c r="P189" s="39"/>
      <c r="Q189" s="39"/>
      <c r="R189" s="39"/>
      <c r="S189" s="39"/>
      <c r="T189" s="67"/>
      <c r="AT189" s="21" t="s">
        <v>140</v>
      </c>
      <c r="AU189" s="21" t="s">
        <v>85</v>
      </c>
    </row>
    <row r="190" spans="2:65" s="1" customFormat="1" ht="16.5" customHeight="1">
      <c r="B190" s="170"/>
      <c r="C190" s="171" t="s">
        <v>617</v>
      </c>
      <c r="D190" s="171" t="s">
        <v>133</v>
      </c>
      <c r="E190" s="172" t="s">
        <v>618</v>
      </c>
      <c r="F190" s="173" t="s">
        <v>619</v>
      </c>
      <c r="G190" s="174" t="s">
        <v>232</v>
      </c>
      <c r="H190" s="175">
        <v>64.819999999999993</v>
      </c>
      <c r="I190" s="176"/>
      <c r="J190" s="177">
        <f>ROUND(I190*H190,2)</f>
        <v>0</v>
      </c>
      <c r="K190" s="173" t="s">
        <v>137</v>
      </c>
      <c r="L190" s="38"/>
      <c r="M190" s="178" t="s">
        <v>5</v>
      </c>
      <c r="N190" s="179" t="s">
        <v>46</v>
      </c>
      <c r="O190" s="39"/>
      <c r="P190" s="180">
        <f>O190*H190</f>
        <v>0</v>
      </c>
      <c r="Q190" s="180">
        <v>0</v>
      </c>
      <c r="R190" s="180">
        <f>Q190*H190</f>
        <v>0</v>
      </c>
      <c r="S190" s="180">
        <v>0</v>
      </c>
      <c r="T190" s="181">
        <f>S190*H190</f>
        <v>0</v>
      </c>
      <c r="AR190" s="21" t="s">
        <v>151</v>
      </c>
      <c r="AT190" s="21" t="s">
        <v>133</v>
      </c>
      <c r="AU190" s="21" t="s">
        <v>85</v>
      </c>
      <c r="AY190" s="21" t="s">
        <v>130</v>
      </c>
      <c r="BE190" s="182">
        <f>IF(N190="základní",J190,0)</f>
        <v>0</v>
      </c>
      <c r="BF190" s="182">
        <f>IF(N190="snížená",J190,0)</f>
        <v>0</v>
      </c>
      <c r="BG190" s="182">
        <f>IF(N190="zákl. přenesená",J190,0)</f>
        <v>0</v>
      </c>
      <c r="BH190" s="182">
        <f>IF(N190="sníž. přenesená",J190,0)</f>
        <v>0</v>
      </c>
      <c r="BI190" s="182">
        <f>IF(N190="nulová",J190,0)</f>
        <v>0</v>
      </c>
      <c r="BJ190" s="21" t="s">
        <v>83</v>
      </c>
      <c r="BK190" s="182">
        <f>ROUND(I190*H190,2)</f>
        <v>0</v>
      </c>
      <c r="BL190" s="21" t="s">
        <v>151</v>
      </c>
      <c r="BM190" s="21" t="s">
        <v>620</v>
      </c>
    </row>
    <row r="191" spans="2:65" s="1" customFormat="1" ht="24">
      <c r="B191" s="38"/>
      <c r="D191" s="183" t="s">
        <v>140</v>
      </c>
      <c r="F191" s="184" t="s">
        <v>621</v>
      </c>
      <c r="I191" s="185"/>
      <c r="L191" s="38"/>
      <c r="M191" s="186"/>
      <c r="N191" s="39"/>
      <c r="O191" s="39"/>
      <c r="P191" s="39"/>
      <c r="Q191" s="39"/>
      <c r="R191" s="39"/>
      <c r="S191" s="39"/>
      <c r="T191" s="67"/>
      <c r="AT191" s="21" t="s">
        <v>140</v>
      </c>
      <c r="AU191" s="21" t="s">
        <v>85</v>
      </c>
    </row>
    <row r="192" spans="2:65" s="1" customFormat="1" ht="25.5" customHeight="1">
      <c r="B192" s="170"/>
      <c r="C192" s="171" t="s">
        <v>622</v>
      </c>
      <c r="D192" s="171" t="s">
        <v>133</v>
      </c>
      <c r="E192" s="172" t="s">
        <v>623</v>
      </c>
      <c r="F192" s="173" t="s">
        <v>624</v>
      </c>
      <c r="G192" s="174" t="s">
        <v>232</v>
      </c>
      <c r="H192" s="175">
        <v>64.05</v>
      </c>
      <c r="I192" s="176"/>
      <c r="J192" s="177">
        <f>ROUND(I192*H192,2)</f>
        <v>0</v>
      </c>
      <c r="K192" s="173" t="s">
        <v>137</v>
      </c>
      <c r="L192" s="38"/>
      <c r="M192" s="178" t="s">
        <v>5</v>
      </c>
      <c r="N192" s="179" t="s">
        <v>46</v>
      </c>
      <c r="O192" s="39"/>
      <c r="P192" s="180">
        <f>O192*H192</f>
        <v>0</v>
      </c>
      <c r="Q192" s="180">
        <v>0</v>
      </c>
      <c r="R192" s="180">
        <f>Q192*H192</f>
        <v>0</v>
      </c>
      <c r="S192" s="180">
        <v>0</v>
      </c>
      <c r="T192" s="181">
        <f>S192*H192</f>
        <v>0</v>
      </c>
      <c r="AR192" s="21" t="s">
        <v>151</v>
      </c>
      <c r="AT192" s="21" t="s">
        <v>133</v>
      </c>
      <c r="AU192" s="21" t="s">
        <v>85</v>
      </c>
      <c r="AY192" s="21" t="s">
        <v>130</v>
      </c>
      <c r="BE192" s="182">
        <f>IF(N192="základní",J192,0)</f>
        <v>0</v>
      </c>
      <c r="BF192" s="182">
        <f>IF(N192="snížená",J192,0)</f>
        <v>0</v>
      </c>
      <c r="BG192" s="182">
        <f>IF(N192="zákl. přenesená",J192,0)</f>
        <v>0</v>
      </c>
      <c r="BH192" s="182">
        <f>IF(N192="sníž. přenesená",J192,0)</f>
        <v>0</v>
      </c>
      <c r="BI192" s="182">
        <f>IF(N192="nulová",J192,0)</f>
        <v>0</v>
      </c>
      <c r="BJ192" s="21" t="s">
        <v>83</v>
      </c>
      <c r="BK192" s="182">
        <f>ROUND(I192*H192,2)</f>
        <v>0</v>
      </c>
      <c r="BL192" s="21" t="s">
        <v>151</v>
      </c>
      <c r="BM192" s="21" t="s">
        <v>625</v>
      </c>
    </row>
    <row r="193" spans="2:65" s="1" customFormat="1" ht="24">
      <c r="B193" s="38"/>
      <c r="D193" s="183" t="s">
        <v>140</v>
      </c>
      <c r="F193" s="184" t="s">
        <v>626</v>
      </c>
      <c r="I193" s="185"/>
      <c r="L193" s="38"/>
      <c r="M193" s="186"/>
      <c r="N193" s="39"/>
      <c r="O193" s="39"/>
      <c r="P193" s="39"/>
      <c r="Q193" s="39"/>
      <c r="R193" s="39"/>
      <c r="S193" s="39"/>
      <c r="T193" s="67"/>
      <c r="AT193" s="21" t="s">
        <v>140</v>
      </c>
      <c r="AU193" s="21" t="s">
        <v>85</v>
      </c>
    </row>
    <row r="194" spans="2:65" s="1" customFormat="1" ht="38.25" customHeight="1">
      <c r="B194" s="170"/>
      <c r="C194" s="171" t="s">
        <v>627</v>
      </c>
      <c r="D194" s="171" t="s">
        <v>133</v>
      </c>
      <c r="E194" s="172" t="s">
        <v>333</v>
      </c>
      <c r="F194" s="173" t="s">
        <v>334</v>
      </c>
      <c r="G194" s="174" t="s">
        <v>232</v>
      </c>
      <c r="H194" s="175">
        <v>64.05</v>
      </c>
      <c r="I194" s="176"/>
      <c r="J194" s="177">
        <f>ROUND(I194*H194,2)</f>
        <v>0</v>
      </c>
      <c r="K194" s="173" t="s">
        <v>137</v>
      </c>
      <c r="L194" s="38"/>
      <c r="M194" s="178" t="s">
        <v>5</v>
      </c>
      <c r="N194" s="179" t="s">
        <v>46</v>
      </c>
      <c r="O194" s="39"/>
      <c r="P194" s="180">
        <f>O194*H194</f>
        <v>0</v>
      </c>
      <c r="Q194" s="180">
        <v>0</v>
      </c>
      <c r="R194" s="180">
        <f>Q194*H194</f>
        <v>0</v>
      </c>
      <c r="S194" s="180">
        <v>0</v>
      </c>
      <c r="T194" s="181">
        <f>S194*H194</f>
        <v>0</v>
      </c>
      <c r="AR194" s="21" t="s">
        <v>151</v>
      </c>
      <c r="AT194" s="21" t="s">
        <v>133</v>
      </c>
      <c r="AU194" s="21" t="s">
        <v>85</v>
      </c>
      <c r="AY194" s="21" t="s">
        <v>130</v>
      </c>
      <c r="BE194" s="182">
        <f>IF(N194="základní",J194,0)</f>
        <v>0</v>
      </c>
      <c r="BF194" s="182">
        <f>IF(N194="snížená",J194,0)</f>
        <v>0</v>
      </c>
      <c r="BG194" s="182">
        <f>IF(N194="zákl. přenesená",J194,0)</f>
        <v>0</v>
      </c>
      <c r="BH194" s="182">
        <f>IF(N194="sníž. přenesená",J194,0)</f>
        <v>0</v>
      </c>
      <c r="BI194" s="182">
        <f>IF(N194="nulová",J194,0)</f>
        <v>0</v>
      </c>
      <c r="BJ194" s="21" t="s">
        <v>83</v>
      </c>
      <c r="BK194" s="182">
        <f>ROUND(I194*H194,2)</f>
        <v>0</v>
      </c>
      <c r="BL194" s="21" t="s">
        <v>151</v>
      </c>
      <c r="BM194" s="21" t="s">
        <v>628</v>
      </c>
    </row>
    <row r="195" spans="2:65" s="1" customFormat="1" ht="36">
      <c r="B195" s="38"/>
      <c r="D195" s="183" t="s">
        <v>140</v>
      </c>
      <c r="F195" s="184" t="s">
        <v>629</v>
      </c>
      <c r="I195" s="185"/>
      <c r="L195" s="38"/>
      <c r="M195" s="186"/>
      <c r="N195" s="39"/>
      <c r="O195" s="39"/>
      <c r="P195" s="39"/>
      <c r="Q195" s="39"/>
      <c r="R195" s="39"/>
      <c r="S195" s="39"/>
      <c r="T195" s="67"/>
      <c r="AT195" s="21" t="s">
        <v>140</v>
      </c>
      <c r="AU195" s="21" t="s">
        <v>85</v>
      </c>
    </row>
    <row r="196" spans="2:65" s="10" customFormat="1" ht="29.85" customHeight="1">
      <c r="B196" s="157"/>
      <c r="D196" s="158" t="s">
        <v>74</v>
      </c>
      <c r="E196" s="168" t="s">
        <v>164</v>
      </c>
      <c r="F196" s="168" t="s">
        <v>630</v>
      </c>
      <c r="I196" s="160"/>
      <c r="J196" s="169">
        <f>BK196</f>
        <v>0</v>
      </c>
      <c r="L196" s="157"/>
      <c r="M196" s="162"/>
      <c r="N196" s="163"/>
      <c r="O196" s="163"/>
      <c r="P196" s="164">
        <f>SUM(P197:P200)</f>
        <v>0</v>
      </c>
      <c r="Q196" s="163"/>
      <c r="R196" s="164">
        <f>SUM(R197:R200)</f>
        <v>2.9401799999999999E-2</v>
      </c>
      <c r="S196" s="163"/>
      <c r="T196" s="165">
        <f>SUM(T197:T200)</f>
        <v>0</v>
      </c>
      <c r="AR196" s="158" t="s">
        <v>83</v>
      </c>
      <c r="AT196" s="166" t="s">
        <v>74</v>
      </c>
      <c r="AU196" s="166" t="s">
        <v>83</v>
      </c>
      <c r="AY196" s="158" t="s">
        <v>130</v>
      </c>
      <c r="BK196" s="167">
        <f>SUM(BK197:BK200)</f>
        <v>0</v>
      </c>
    </row>
    <row r="197" spans="2:65" s="1" customFormat="1" ht="25.5" customHeight="1">
      <c r="B197" s="170"/>
      <c r="C197" s="171" t="s">
        <v>631</v>
      </c>
      <c r="D197" s="171" t="s">
        <v>133</v>
      </c>
      <c r="E197" s="172" t="s">
        <v>632</v>
      </c>
      <c r="F197" s="173" t="s">
        <v>633</v>
      </c>
      <c r="G197" s="174" t="s">
        <v>232</v>
      </c>
      <c r="H197" s="175">
        <v>23.58</v>
      </c>
      <c r="I197" s="176"/>
      <c r="J197" s="177">
        <f>ROUND(I197*H197,2)</f>
        <v>0</v>
      </c>
      <c r="K197" s="173" t="s">
        <v>137</v>
      </c>
      <c r="L197" s="38"/>
      <c r="M197" s="178" t="s">
        <v>5</v>
      </c>
      <c r="N197" s="179" t="s">
        <v>46</v>
      </c>
      <c r="O197" s="39"/>
      <c r="P197" s="180">
        <f>O197*H197</f>
        <v>0</v>
      </c>
      <c r="Q197" s="180">
        <v>5.1999999999999995E-4</v>
      </c>
      <c r="R197" s="180">
        <f>Q197*H197</f>
        <v>1.2261599999999998E-2</v>
      </c>
      <c r="S197" s="180">
        <v>0</v>
      </c>
      <c r="T197" s="181">
        <f>S197*H197</f>
        <v>0</v>
      </c>
      <c r="AR197" s="21" t="s">
        <v>151</v>
      </c>
      <c r="AT197" s="21" t="s">
        <v>133</v>
      </c>
      <c r="AU197" s="21" t="s">
        <v>85</v>
      </c>
      <c r="AY197" s="21" t="s">
        <v>130</v>
      </c>
      <c r="BE197" s="182">
        <f>IF(N197="základní",J197,0)</f>
        <v>0</v>
      </c>
      <c r="BF197" s="182">
        <f>IF(N197="snížená",J197,0)</f>
        <v>0</v>
      </c>
      <c r="BG197" s="182">
        <f>IF(N197="zákl. přenesená",J197,0)</f>
        <v>0</v>
      </c>
      <c r="BH197" s="182">
        <f>IF(N197="sníž. přenesená",J197,0)</f>
        <v>0</v>
      </c>
      <c r="BI197" s="182">
        <f>IF(N197="nulová",J197,0)</f>
        <v>0</v>
      </c>
      <c r="BJ197" s="21" t="s">
        <v>83</v>
      </c>
      <c r="BK197" s="182">
        <f>ROUND(I197*H197,2)</f>
        <v>0</v>
      </c>
      <c r="BL197" s="21" t="s">
        <v>151</v>
      </c>
      <c r="BM197" s="21" t="s">
        <v>634</v>
      </c>
    </row>
    <row r="198" spans="2:65" s="1" customFormat="1" ht="60">
      <c r="B198" s="38"/>
      <c r="D198" s="183" t="s">
        <v>140</v>
      </c>
      <c r="F198" s="184" t="s">
        <v>635</v>
      </c>
      <c r="I198" s="185"/>
      <c r="L198" s="38"/>
      <c r="M198" s="186"/>
      <c r="N198" s="39"/>
      <c r="O198" s="39"/>
      <c r="P198" s="39"/>
      <c r="Q198" s="39"/>
      <c r="R198" s="39"/>
      <c r="S198" s="39"/>
      <c r="T198" s="67"/>
      <c r="AT198" s="21" t="s">
        <v>140</v>
      </c>
      <c r="AU198" s="21" t="s">
        <v>85</v>
      </c>
    </row>
    <row r="199" spans="2:65" s="1" customFormat="1" ht="16.5" customHeight="1">
      <c r="B199" s="170"/>
      <c r="C199" s="171" t="s">
        <v>636</v>
      </c>
      <c r="D199" s="171" t="s">
        <v>133</v>
      </c>
      <c r="E199" s="172" t="s">
        <v>637</v>
      </c>
      <c r="F199" s="173" t="s">
        <v>638</v>
      </c>
      <c r="G199" s="174" t="s">
        <v>232</v>
      </c>
      <c r="H199" s="175">
        <v>40.81</v>
      </c>
      <c r="I199" s="176"/>
      <c r="J199" s="177">
        <f>ROUND(I199*H199,2)</f>
        <v>0</v>
      </c>
      <c r="K199" s="173" t="s">
        <v>5</v>
      </c>
      <c r="L199" s="38"/>
      <c r="M199" s="178" t="s">
        <v>5</v>
      </c>
      <c r="N199" s="179" t="s">
        <v>46</v>
      </c>
      <c r="O199" s="39"/>
      <c r="P199" s="180">
        <f>O199*H199</f>
        <v>0</v>
      </c>
      <c r="Q199" s="180">
        <v>4.2000000000000002E-4</v>
      </c>
      <c r="R199" s="180">
        <f>Q199*H199</f>
        <v>1.7140200000000001E-2</v>
      </c>
      <c r="S199" s="180">
        <v>0</v>
      </c>
      <c r="T199" s="181">
        <f>S199*H199</f>
        <v>0</v>
      </c>
      <c r="AR199" s="21" t="s">
        <v>151</v>
      </c>
      <c r="AT199" s="21" t="s">
        <v>133</v>
      </c>
      <c r="AU199" s="21" t="s">
        <v>85</v>
      </c>
      <c r="AY199" s="21" t="s">
        <v>130</v>
      </c>
      <c r="BE199" s="182">
        <f>IF(N199="základní",J199,0)</f>
        <v>0</v>
      </c>
      <c r="BF199" s="182">
        <f>IF(N199="snížená",J199,0)</f>
        <v>0</v>
      </c>
      <c r="BG199" s="182">
        <f>IF(N199="zákl. přenesená",J199,0)</f>
        <v>0</v>
      </c>
      <c r="BH199" s="182">
        <f>IF(N199="sníž. přenesená",J199,0)</f>
        <v>0</v>
      </c>
      <c r="BI199" s="182">
        <f>IF(N199="nulová",J199,0)</f>
        <v>0</v>
      </c>
      <c r="BJ199" s="21" t="s">
        <v>83</v>
      </c>
      <c r="BK199" s="182">
        <f>ROUND(I199*H199,2)</f>
        <v>0</v>
      </c>
      <c r="BL199" s="21" t="s">
        <v>151</v>
      </c>
      <c r="BM199" s="21" t="s">
        <v>639</v>
      </c>
    </row>
    <row r="200" spans="2:65" s="1" customFormat="1" ht="36">
      <c r="B200" s="38"/>
      <c r="D200" s="183" t="s">
        <v>140</v>
      </c>
      <c r="F200" s="184" t="s">
        <v>640</v>
      </c>
      <c r="I200" s="185"/>
      <c r="L200" s="38"/>
      <c r="M200" s="186"/>
      <c r="N200" s="39"/>
      <c r="O200" s="39"/>
      <c r="P200" s="39"/>
      <c r="Q200" s="39"/>
      <c r="R200" s="39"/>
      <c r="S200" s="39"/>
      <c r="T200" s="67"/>
      <c r="AT200" s="21" t="s">
        <v>140</v>
      </c>
      <c r="AU200" s="21" t="s">
        <v>85</v>
      </c>
    </row>
    <row r="201" spans="2:65" s="10" customFormat="1" ht="29.85" customHeight="1">
      <c r="B201" s="157"/>
      <c r="D201" s="158" t="s">
        <v>74</v>
      </c>
      <c r="E201" s="168" t="s">
        <v>179</v>
      </c>
      <c r="F201" s="168" t="s">
        <v>352</v>
      </c>
      <c r="I201" s="160"/>
      <c r="J201" s="169">
        <f>BK201</f>
        <v>0</v>
      </c>
      <c r="L201" s="157"/>
      <c r="M201" s="162"/>
      <c r="N201" s="163"/>
      <c r="O201" s="163"/>
      <c r="P201" s="164">
        <f>SUM(P202:P270)</f>
        <v>0</v>
      </c>
      <c r="Q201" s="163"/>
      <c r="R201" s="164">
        <f>SUM(R202:R270)</f>
        <v>3.0008371</v>
      </c>
      <c r="S201" s="163"/>
      <c r="T201" s="165">
        <f>SUM(T202:T270)</f>
        <v>23.669640000000001</v>
      </c>
      <c r="AR201" s="158" t="s">
        <v>83</v>
      </c>
      <c r="AT201" s="166" t="s">
        <v>74</v>
      </c>
      <c r="AU201" s="166" t="s">
        <v>83</v>
      </c>
      <c r="AY201" s="158" t="s">
        <v>130</v>
      </c>
      <c r="BK201" s="167">
        <f>SUM(BK202:BK270)</f>
        <v>0</v>
      </c>
    </row>
    <row r="202" spans="2:65" s="1" customFormat="1" ht="16.5" customHeight="1">
      <c r="B202" s="170"/>
      <c r="C202" s="171" t="s">
        <v>641</v>
      </c>
      <c r="D202" s="171" t="s">
        <v>133</v>
      </c>
      <c r="E202" s="172" t="s">
        <v>642</v>
      </c>
      <c r="F202" s="173" t="s">
        <v>643</v>
      </c>
      <c r="G202" s="174" t="s">
        <v>171</v>
      </c>
      <c r="H202" s="175">
        <v>6</v>
      </c>
      <c r="I202" s="176"/>
      <c r="J202" s="177">
        <f>ROUND(I202*H202,2)</f>
        <v>0</v>
      </c>
      <c r="K202" s="173" t="s">
        <v>137</v>
      </c>
      <c r="L202" s="38"/>
      <c r="M202" s="178" t="s">
        <v>5</v>
      </c>
      <c r="N202" s="179" t="s">
        <v>46</v>
      </c>
      <c r="O202" s="39"/>
      <c r="P202" s="180">
        <f>O202*H202</f>
        <v>0</v>
      </c>
      <c r="Q202" s="180">
        <v>4.0079999999999998E-2</v>
      </c>
      <c r="R202" s="180">
        <f>Q202*H202</f>
        <v>0.24047999999999997</v>
      </c>
      <c r="S202" s="180">
        <v>0</v>
      </c>
      <c r="T202" s="181">
        <f>S202*H202</f>
        <v>0</v>
      </c>
      <c r="AR202" s="21" t="s">
        <v>151</v>
      </c>
      <c r="AT202" s="21" t="s">
        <v>133</v>
      </c>
      <c r="AU202" s="21" t="s">
        <v>85</v>
      </c>
      <c r="AY202" s="21" t="s">
        <v>130</v>
      </c>
      <c r="BE202" s="182">
        <f>IF(N202="základní",J202,0)</f>
        <v>0</v>
      </c>
      <c r="BF202" s="182">
        <f>IF(N202="snížená",J202,0)</f>
        <v>0</v>
      </c>
      <c r="BG202" s="182">
        <f>IF(N202="zákl. přenesená",J202,0)</f>
        <v>0</v>
      </c>
      <c r="BH202" s="182">
        <f>IF(N202="sníž. přenesená",J202,0)</f>
        <v>0</v>
      </c>
      <c r="BI202" s="182">
        <f>IF(N202="nulová",J202,0)</f>
        <v>0</v>
      </c>
      <c r="BJ202" s="21" t="s">
        <v>83</v>
      </c>
      <c r="BK202" s="182">
        <f>ROUND(I202*H202,2)</f>
        <v>0</v>
      </c>
      <c r="BL202" s="21" t="s">
        <v>151</v>
      </c>
      <c r="BM202" s="21" t="s">
        <v>644</v>
      </c>
    </row>
    <row r="203" spans="2:65" s="1" customFormat="1" ht="36">
      <c r="B203" s="38"/>
      <c r="D203" s="183" t="s">
        <v>140</v>
      </c>
      <c r="F203" s="184" t="s">
        <v>645</v>
      </c>
      <c r="I203" s="185"/>
      <c r="L203" s="38"/>
      <c r="M203" s="186"/>
      <c r="N203" s="39"/>
      <c r="O203" s="39"/>
      <c r="P203" s="39"/>
      <c r="Q203" s="39"/>
      <c r="R203" s="39"/>
      <c r="S203" s="39"/>
      <c r="T203" s="67"/>
      <c r="AT203" s="21" t="s">
        <v>140</v>
      </c>
      <c r="AU203" s="21" t="s">
        <v>85</v>
      </c>
    </row>
    <row r="204" spans="2:65" s="1" customFormat="1" ht="16.5" customHeight="1">
      <c r="B204" s="170"/>
      <c r="C204" s="190" t="s">
        <v>646</v>
      </c>
      <c r="D204" s="190" t="s">
        <v>267</v>
      </c>
      <c r="E204" s="191" t="s">
        <v>647</v>
      </c>
      <c r="F204" s="192" t="s">
        <v>648</v>
      </c>
      <c r="G204" s="193" t="s">
        <v>171</v>
      </c>
      <c r="H204" s="194">
        <v>6</v>
      </c>
      <c r="I204" s="195"/>
      <c r="J204" s="196">
        <f>ROUND(I204*H204,2)</f>
        <v>0</v>
      </c>
      <c r="K204" s="192" t="s">
        <v>188</v>
      </c>
      <c r="L204" s="197"/>
      <c r="M204" s="198" t="s">
        <v>5</v>
      </c>
      <c r="N204" s="199" t="s">
        <v>46</v>
      </c>
      <c r="O204" s="39"/>
      <c r="P204" s="180">
        <f>O204*H204</f>
        <v>0</v>
      </c>
      <c r="Q204" s="180">
        <v>0</v>
      </c>
      <c r="R204" s="180">
        <f>Q204*H204</f>
        <v>0</v>
      </c>
      <c r="S204" s="180">
        <v>0</v>
      </c>
      <c r="T204" s="181">
        <f>S204*H204</f>
        <v>0</v>
      </c>
      <c r="AR204" s="21" t="s">
        <v>174</v>
      </c>
      <c r="AT204" s="21" t="s">
        <v>267</v>
      </c>
      <c r="AU204" s="21" t="s">
        <v>85</v>
      </c>
      <c r="AY204" s="21" t="s">
        <v>130</v>
      </c>
      <c r="BE204" s="182">
        <f>IF(N204="základní",J204,0)</f>
        <v>0</v>
      </c>
      <c r="BF204" s="182">
        <f>IF(N204="snížená",J204,0)</f>
        <v>0</v>
      </c>
      <c r="BG204" s="182">
        <f>IF(N204="zákl. přenesená",J204,0)</f>
        <v>0</v>
      </c>
      <c r="BH204" s="182">
        <f>IF(N204="sníž. přenesená",J204,0)</f>
        <v>0</v>
      </c>
      <c r="BI204" s="182">
        <f>IF(N204="nulová",J204,0)</f>
        <v>0</v>
      </c>
      <c r="BJ204" s="21" t="s">
        <v>83</v>
      </c>
      <c r="BK204" s="182">
        <f>ROUND(I204*H204,2)</f>
        <v>0</v>
      </c>
      <c r="BL204" s="21" t="s">
        <v>151</v>
      </c>
      <c r="BM204" s="21" t="s">
        <v>649</v>
      </c>
    </row>
    <row r="205" spans="2:65" s="1" customFormat="1" ht="36">
      <c r="B205" s="38"/>
      <c r="D205" s="183" t="s">
        <v>140</v>
      </c>
      <c r="F205" s="184" t="s">
        <v>650</v>
      </c>
      <c r="I205" s="185"/>
      <c r="L205" s="38"/>
      <c r="M205" s="186"/>
      <c r="N205" s="39"/>
      <c r="O205" s="39"/>
      <c r="P205" s="39"/>
      <c r="Q205" s="39"/>
      <c r="R205" s="39"/>
      <c r="S205" s="39"/>
      <c r="T205" s="67"/>
      <c r="AT205" s="21" t="s">
        <v>140</v>
      </c>
      <c r="AU205" s="21" t="s">
        <v>85</v>
      </c>
    </row>
    <row r="206" spans="2:65" s="1" customFormat="1" ht="16.5" customHeight="1">
      <c r="B206" s="170"/>
      <c r="C206" s="171" t="s">
        <v>651</v>
      </c>
      <c r="D206" s="171" t="s">
        <v>133</v>
      </c>
      <c r="E206" s="172" t="s">
        <v>652</v>
      </c>
      <c r="F206" s="173" t="s">
        <v>653</v>
      </c>
      <c r="G206" s="174" t="s">
        <v>171</v>
      </c>
      <c r="H206" s="175">
        <v>23.3</v>
      </c>
      <c r="I206" s="176"/>
      <c r="J206" s="177">
        <f>ROUND(I206*H206,2)</f>
        <v>0</v>
      </c>
      <c r="K206" s="173" t="s">
        <v>137</v>
      </c>
      <c r="L206" s="38"/>
      <c r="M206" s="178" t="s">
        <v>5</v>
      </c>
      <c r="N206" s="179" t="s">
        <v>46</v>
      </c>
      <c r="O206" s="39"/>
      <c r="P206" s="180">
        <f>O206*H206</f>
        <v>0</v>
      </c>
      <c r="Q206" s="180">
        <v>8.4000000000000003E-4</v>
      </c>
      <c r="R206" s="180">
        <f>Q206*H206</f>
        <v>1.9572000000000003E-2</v>
      </c>
      <c r="S206" s="180">
        <v>0</v>
      </c>
      <c r="T206" s="181">
        <f>S206*H206</f>
        <v>0</v>
      </c>
      <c r="AR206" s="21" t="s">
        <v>151</v>
      </c>
      <c r="AT206" s="21" t="s">
        <v>133</v>
      </c>
      <c r="AU206" s="21" t="s">
        <v>85</v>
      </c>
      <c r="AY206" s="21" t="s">
        <v>130</v>
      </c>
      <c r="BE206" s="182">
        <f>IF(N206="základní",J206,0)</f>
        <v>0</v>
      </c>
      <c r="BF206" s="182">
        <f>IF(N206="snížená",J206,0)</f>
        <v>0</v>
      </c>
      <c r="BG206" s="182">
        <f>IF(N206="zákl. přenesená",J206,0)</f>
        <v>0</v>
      </c>
      <c r="BH206" s="182">
        <f>IF(N206="sníž. přenesená",J206,0)</f>
        <v>0</v>
      </c>
      <c r="BI206" s="182">
        <f>IF(N206="nulová",J206,0)</f>
        <v>0</v>
      </c>
      <c r="BJ206" s="21" t="s">
        <v>83</v>
      </c>
      <c r="BK206" s="182">
        <f>ROUND(I206*H206,2)</f>
        <v>0</v>
      </c>
      <c r="BL206" s="21" t="s">
        <v>151</v>
      </c>
      <c r="BM206" s="21" t="s">
        <v>654</v>
      </c>
    </row>
    <row r="207" spans="2:65" s="1" customFormat="1" ht="36">
      <c r="B207" s="38"/>
      <c r="D207" s="183" t="s">
        <v>140</v>
      </c>
      <c r="F207" s="184" t="s">
        <v>655</v>
      </c>
      <c r="I207" s="185"/>
      <c r="L207" s="38"/>
      <c r="M207" s="186"/>
      <c r="N207" s="39"/>
      <c r="O207" s="39"/>
      <c r="P207" s="39"/>
      <c r="Q207" s="39"/>
      <c r="R207" s="39"/>
      <c r="S207" s="39"/>
      <c r="T207" s="67"/>
      <c r="AT207" s="21" t="s">
        <v>140</v>
      </c>
      <c r="AU207" s="21" t="s">
        <v>85</v>
      </c>
    </row>
    <row r="208" spans="2:65" s="1" customFormat="1" ht="16.5" customHeight="1">
      <c r="B208" s="170"/>
      <c r="C208" s="190" t="s">
        <v>656</v>
      </c>
      <c r="D208" s="190" t="s">
        <v>267</v>
      </c>
      <c r="E208" s="191" t="s">
        <v>657</v>
      </c>
      <c r="F208" s="192" t="s">
        <v>658</v>
      </c>
      <c r="G208" s="193" t="s">
        <v>171</v>
      </c>
      <c r="H208" s="194">
        <v>23.3</v>
      </c>
      <c r="I208" s="195"/>
      <c r="J208" s="196">
        <f>ROUND(I208*H208,2)</f>
        <v>0</v>
      </c>
      <c r="K208" s="192" t="s">
        <v>188</v>
      </c>
      <c r="L208" s="197"/>
      <c r="M208" s="198" t="s">
        <v>5</v>
      </c>
      <c r="N208" s="199" t="s">
        <v>46</v>
      </c>
      <c r="O208" s="39"/>
      <c r="P208" s="180">
        <f>O208*H208</f>
        <v>0</v>
      </c>
      <c r="Q208" s="180">
        <v>0</v>
      </c>
      <c r="R208" s="180">
        <f>Q208*H208</f>
        <v>0</v>
      </c>
      <c r="S208" s="180">
        <v>0</v>
      </c>
      <c r="T208" s="181">
        <f>S208*H208</f>
        <v>0</v>
      </c>
      <c r="AR208" s="21" t="s">
        <v>174</v>
      </c>
      <c r="AT208" s="21" t="s">
        <v>267</v>
      </c>
      <c r="AU208" s="21" t="s">
        <v>85</v>
      </c>
      <c r="AY208" s="21" t="s">
        <v>130</v>
      </c>
      <c r="BE208" s="182">
        <f>IF(N208="základní",J208,0)</f>
        <v>0</v>
      </c>
      <c r="BF208" s="182">
        <f>IF(N208="snížená",J208,0)</f>
        <v>0</v>
      </c>
      <c r="BG208" s="182">
        <f>IF(N208="zákl. přenesená",J208,0)</f>
        <v>0</v>
      </c>
      <c r="BH208" s="182">
        <f>IF(N208="sníž. přenesená",J208,0)</f>
        <v>0</v>
      </c>
      <c r="BI208" s="182">
        <f>IF(N208="nulová",J208,0)</f>
        <v>0</v>
      </c>
      <c r="BJ208" s="21" t="s">
        <v>83</v>
      </c>
      <c r="BK208" s="182">
        <f>ROUND(I208*H208,2)</f>
        <v>0</v>
      </c>
      <c r="BL208" s="21" t="s">
        <v>151</v>
      </c>
      <c r="BM208" s="21" t="s">
        <v>659</v>
      </c>
    </row>
    <row r="209" spans="2:65" s="1" customFormat="1" ht="36">
      <c r="B209" s="38"/>
      <c r="D209" s="183" t="s">
        <v>140</v>
      </c>
      <c r="F209" s="184" t="s">
        <v>660</v>
      </c>
      <c r="I209" s="185"/>
      <c r="L209" s="38"/>
      <c r="M209" s="186"/>
      <c r="N209" s="39"/>
      <c r="O209" s="39"/>
      <c r="P209" s="39"/>
      <c r="Q209" s="39"/>
      <c r="R209" s="39"/>
      <c r="S209" s="39"/>
      <c r="T209" s="67"/>
      <c r="AT209" s="21" t="s">
        <v>140</v>
      </c>
      <c r="AU209" s="21" t="s">
        <v>85</v>
      </c>
    </row>
    <row r="210" spans="2:65" s="1" customFormat="1" ht="25.5" customHeight="1">
      <c r="B210" s="170"/>
      <c r="C210" s="171" t="s">
        <v>661</v>
      </c>
      <c r="D210" s="171" t="s">
        <v>133</v>
      </c>
      <c r="E210" s="172" t="s">
        <v>662</v>
      </c>
      <c r="F210" s="173" t="s">
        <v>663</v>
      </c>
      <c r="G210" s="174" t="s">
        <v>345</v>
      </c>
      <c r="H210" s="175">
        <v>4</v>
      </c>
      <c r="I210" s="176"/>
      <c r="J210" s="177">
        <f>ROUND(I210*H210,2)</f>
        <v>0</v>
      </c>
      <c r="K210" s="173" t="s">
        <v>137</v>
      </c>
      <c r="L210" s="38"/>
      <c r="M210" s="178" t="s">
        <v>5</v>
      </c>
      <c r="N210" s="179" t="s">
        <v>46</v>
      </c>
      <c r="O210" s="39"/>
      <c r="P210" s="180">
        <f>O210*H210</f>
        <v>0</v>
      </c>
      <c r="Q210" s="180">
        <v>6.9999999999999999E-4</v>
      </c>
      <c r="R210" s="180">
        <f>Q210*H210</f>
        <v>2.8E-3</v>
      </c>
      <c r="S210" s="180">
        <v>0</v>
      </c>
      <c r="T210" s="181">
        <f>S210*H210</f>
        <v>0</v>
      </c>
      <c r="AR210" s="21" t="s">
        <v>151</v>
      </c>
      <c r="AT210" s="21" t="s">
        <v>133</v>
      </c>
      <c r="AU210" s="21" t="s">
        <v>85</v>
      </c>
      <c r="AY210" s="21" t="s">
        <v>130</v>
      </c>
      <c r="BE210" s="182">
        <f>IF(N210="základní",J210,0)</f>
        <v>0</v>
      </c>
      <c r="BF210" s="182">
        <f>IF(N210="snížená",J210,0)</f>
        <v>0</v>
      </c>
      <c r="BG210" s="182">
        <f>IF(N210="zákl. přenesená",J210,0)</f>
        <v>0</v>
      </c>
      <c r="BH210" s="182">
        <f>IF(N210="sníž. přenesená",J210,0)</f>
        <v>0</v>
      </c>
      <c r="BI210" s="182">
        <f>IF(N210="nulová",J210,0)</f>
        <v>0</v>
      </c>
      <c r="BJ210" s="21" t="s">
        <v>83</v>
      </c>
      <c r="BK210" s="182">
        <f>ROUND(I210*H210,2)</f>
        <v>0</v>
      </c>
      <c r="BL210" s="21" t="s">
        <v>151</v>
      </c>
      <c r="BM210" s="21" t="s">
        <v>664</v>
      </c>
    </row>
    <row r="211" spans="2:65" s="1" customFormat="1" ht="36">
      <c r="B211" s="38"/>
      <c r="D211" s="183" t="s">
        <v>140</v>
      </c>
      <c r="F211" s="184" t="s">
        <v>665</v>
      </c>
      <c r="I211" s="185"/>
      <c r="L211" s="38"/>
      <c r="M211" s="186"/>
      <c r="N211" s="39"/>
      <c r="O211" s="39"/>
      <c r="P211" s="39"/>
      <c r="Q211" s="39"/>
      <c r="R211" s="39"/>
      <c r="S211" s="39"/>
      <c r="T211" s="67"/>
      <c r="AT211" s="21" t="s">
        <v>140</v>
      </c>
      <c r="AU211" s="21" t="s">
        <v>85</v>
      </c>
    </row>
    <row r="212" spans="2:65" s="1" customFormat="1" ht="16.5" customHeight="1">
      <c r="B212" s="170"/>
      <c r="C212" s="190" t="s">
        <v>666</v>
      </c>
      <c r="D212" s="190" t="s">
        <v>267</v>
      </c>
      <c r="E212" s="191" t="s">
        <v>667</v>
      </c>
      <c r="F212" s="192" t="s">
        <v>668</v>
      </c>
      <c r="G212" s="193" t="s">
        <v>345</v>
      </c>
      <c r="H212" s="194">
        <v>2</v>
      </c>
      <c r="I212" s="195"/>
      <c r="J212" s="196">
        <f>ROUND(I212*H212,2)</f>
        <v>0</v>
      </c>
      <c r="K212" s="192" t="s">
        <v>137</v>
      </c>
      <c r="L212" s="197"/>
      <c r="M212" s="198" t="s">
        <v>5</v>
      </c>
      <c r="N212" s="199" t="s">
        <v>46</v>
      </c>
      <c r="O212" s="39"/>
      <c r="P212" s="180">
        <f>O212*H212</f>
        <v>0</v>
      </c>
      <c r="Q212" s="180">
        <v>3.0000000000000001E-3</v>
      </c>
      <c r="R212" s="180">
        <f>Q212*H212</f>
        <v>6.0000000000000001E-3</v>
      </c>
      <c r="S212" s="180">
        <v>0</v>
      </c>
      <c r="T212" s="181">
        <f>S212*H212</f>
        <v>0</v>
      </c>
      <c r="AR212" s="21" t="s">
        <v>174</v>
      </c>
      <c r="AT212" s="21" t="s">
        <v>267</v>
      </c>
      <c r="AU212" s="21" t="s">
        <v>85</v>
      </c>
      <c r="AY212" s="21" t="s">
        <v>130</v>
      </c>
      <c r="BE212" s="182">
        <f>IF(N212="základní",J212,0)</f>
        <v>0</v>
      </c>
      <c r="BF212" s="182">
        <f>IF(N212="snížená",J212,0)</f>
        <v>0</v>
      </c>
      <c r="BG212" s="182">
        <f>IF(N212="zákl. přenesená",J212,0)</f>
        <v>0</v>
      </c>
      <c r="BH212" s="182">
        <f>IF(N212="sníž. přenesená",J212,0)</f>
        <v>0</v>
      </c>
      <c r="BI212" s="182">
        <f>IF(N212="nulová",J212,0)</f>
        <v>0</v>
      </c>
      <c r="BJ212" s="21" t="s">
        <v>83</v>
      </c>
      <c r="BK212" s="182">
        <f>ROUND(I212*H212,2)</f>
        <v>0</v>
      </c>
      <c r="BL212" s="21" t="s">
        <v>151</v>
      </c>
      <c r="BM212" s="21" t="s">
        <v>669</v>
      </c>
    </row>
    <row r="213" spans="2:65" s="1" customFormat="1" ht="36">
      <c r="B213" s="38"/>
      <c r="D213" s="183" t="s">
        <v>140</v>
      </c>
      <c r="F213" s="184" t="s">
        <v>670</v>
      </c>
      <c r="I213" s="185"/>
      <c r="L213" s="38"/>
      <c r="M213" s="186"/>
      <c r="N213" s="39"/>
      <c r="O213" s="39"/>
      <c r="P213" s="39"/>
      <c r="Q213" s="39"/>
      <c r="R213" s="39"/>
      <c r="S213" s="39"/>
      <c r="T213" s="67"/>
      <c r="AT213" s="21" t="s">
        <v>140</v>
      </c>
      <c r="AU213" s="21" t="s">
        <v>85</v>
      </c>
    </row>
    <row r="214" spans="2:65" s="1" customFormat="1" ht="16.5" customHeight="1">
      <c r="B214" s="170"/>
      <c r="C214" s="190" t="s">
        <v>671</v>
      </c>
      <c r="D214" s="190" t="s">
        <v>267</v>
      </c>
      <c r="E214" s="191" t="s">
        <v>672</v>
      </c>
      <c r="F214" s="192" t="s">
        <v>673</v>
      </c>
      <c r="G214" s="193" t="s">
        <v>345</v>
      </c>
      <c r="H214" s="194">
        <v>2</v>
      </c>
      <c r="I214" s="195"/>
      <c r="J214" s="196">
        <f>ROUND(I214*H214,2)</f>
        <v>0</v>
      </c>
      <c r="K214" s="192" t="s">
        <v>137</v>
      </c>
      <c r="L214" s="197"/>
      <c r="M214" s="198" t="s">
        <v>5</v>
      </c>
      <c r="N214" s="199" t="s">
        <v>46</v>
      </c>
      <c r="O214" s="39"/>
      <c r="P214" s="180">
        <f>O214*H214</f>
        <v>0</v>
      </c>
      <c r="Q214" s="180">
        <v>6.0000000000000001E-3</v>
      </c>
      <c r="R214" s="180">
        <f>Q214*H214</f>
        <v>1.2E-2</v>
      </c>
      <c r="S214" s="180">
        <v>0</v>
      </c>
      <c r="T214" s="181">
        <f>S214*H214</f>
        <v>0</v>
      </c>
      <c r="AR214" s="21" t="s">
        <v>174</v>
      </c>
      <c r="AT214" s="21" t="s">
        <v>267</v>
      </c>
      <c r="AU214" s="21" t="s">
        <v>85</v>
      </c>
      <c r="AY214" s="21" t="s">
        <v>130</v>
      </c>
      <c r="BE214" s="182">
        <f>IF(N214="základní",J214,0)</f>
        <v>0</v>
      </c>
      <c r="BF214" s="182">
        <f>IF(N214="snížená",J214,0)</f>
        <v>0</v>
      </c>
      <c r="BG214" s="182">
        <f>IF(N214="zákl. přenesená",J214,0)</f>
        <v>0</v>
      </c>
      <c r="BH214" s="182">
        <f>IF(N214="sníž. přenesená",J214,0)</f>
        <v>0</v>
      </c>
      <c r="BI214" s="182">
        <f>IF(N214="nulová",J214,0)</f>
        <v>0</v>
      </c>
      <c r="BJ214" s="21" t="s">
        <v>83</v>
      </c>
      <c r="BK214" s="182">
        <f>ROUND(I214*H214,2)</f>
        <v>0</v>
      </c>
      <c r="BL214" s="21" t="s">
        <v>151</v>
      </c>
      <c r="BM214" s="21" t="s">
        <v>674</v>
      </c>
    </row>
    <row r="215" spans="2:65" s="1" customFormat="1" ht="36">
      <c r="B215" s="38"/>
      <c r="D215" s="183" t="s">
        <v>140</v>
      </c>
      <c r="F215" s="184" t="s">
        <v>675</v>
      </c>
      <c r="I215" s="185"/>
      <c r="L215" s="38"/>
      <c r="M215" s="186"/>
      <c r="N215" s="39"/>
      <c r="O215" s="39"/>
      <c r="P215" s="39"/>
      <c r="Q215" s="39"/>
      <c r="R215" s="39"/>
      <c r="S215" s="39"/>
      <c r="T215" s="67"/>
      <c r="AT215" s="21" t="s">
        <v>140</v>
      </c>
      <c r="AU215" s="21" t="s">
        <v>85</v>
      </c>
    </row>
    <row r="216" spans="2:65" s="1" customFormat="1" ht="16.5" customHeight="1">
      <c r="B216" s="170"/>
      <c r="C216" s="171" t="s">
        <v>676</v>
      </c>
      <c r="D216" s="171" t="s">
        <v>133</v>
      </c>
      <c r="E216" s="172" t="s">
        <v>677</v>
      </c>
      <c r="F216" s="173" t="s">
        <v>678</v>
      </c>
      <c r="G216" s="174" t="s">
        <v>345</v>
      </c>
      <c r="H216" s="175">
        <v>2</v>
      </c>
      <c r="I216" s="176"/>
      <c r="J216" s="177">
        <f>ROUND(I216*H216,2)</f>
        <v>0</v>
      </c>
      <c r="K216" s="173" t="s">
        <v>137</v>
      </c>
      <c r="L216" s="38"/>
      <c r="M216" s="178" t="s">
        <v>5</v>
      </c>
      <c r="N216" s="179" t="s">
        <v>46</v>
      </c>
      <c r="O216" s="39"/>
      <c r="P216" s="180">
        <f>O216*H216</f>
        <v>0</v>
      </c>
      <c r="Q216" s="180">
        <v>8.5419999999999996E-2</v>
      </c>
      <c r="R216" s="180">
        <f>Q216*H216</f>
        <v>0.17083999999999999</v>
      </c>
      <c r="S216" s="180">
        <v>0</v>
      </c>
      <c r="T216" s="181">
        <f>S216*H216</f>
        <v>0</v>
      </c>
      <c r="AR216" s="21" t="s">
        <v>151</v>
      </c>
      <c r="AT216" s="21" t="s">
        <v>133</v>
      </c>
      <c r="AU216" s="21" t="s">
        <v>85</v>
      </c>
      <c r="AY216" s="21" t="s">
        <v>130</v>
      </c>
      <c r="BE216" s="182">
        <f>IF(N216="základní",J216,0)</f>
        <v>0</v>
      </c>
      <c r="BF216" s="182">
        <f>IF(N216="snížená",J216,0)</f>
        <v>0</v>
      </c>
      <c r="BG216" s="182">
        <f>IF(N216="zákl. přenesená",J216,0)</f>
        <v>0</v>
      </c>
      <c r="BH216" s="182">
        <f>IF(N216="sníž. přenesená",J216,0)</f>
        <v>0</v>
      </c>
      <c r="BI216" s="182">
        <f>IF(N216="nulová",J216,0)</f>
        <v>0</v>
      </c>
      <c r="BJ216" s="21" t="s">
        <v>83</v>
      </c>
      <c r="BK216" s="182">
        <f>ROUND(I216*H216,2)</f>
        <v>0</v>
      </c>
      <c r="BL216" s="21" t="s">
        <v>151</v>
      </c>
      <c r="BM216" s="21" t="s">
        <v>679</v>
      </c>
    </row>
    <row r="217" spans="2:65" s="1" customFormat="1" ht="24">
      <c r="B217" s="38"/>
      <c r="D217" s="183" t="s">
        <v>140</v>
      </c>
      <c r="F217" s="184" t="s">
        <v>680</v>
      </c>
      <c r="I217" s="185"/>
      <c r="L217" s="38"/>
      <c r="M217" s="186"/>
      <c r="N217" s="39"/>
      <c r="O217" s="39"/>
      <c r="P217" s="39"/>
      <c r="Q217" s="39"/>
      <c r="R217" s="39"/>
      <c r="S217" s="39"/>
      <c r="T217" s="67"/>
      <c r="AT217" s="21" t="s">
        <v>140</v>
      </c>
      <c r="AU217" s="21" t="s">
        <v>85</v>
      </c>
    </row>
    <row r="218" spans="2:65" s="1" customFormat="1" ht="16.5" customHeight="1">
      <c r="B218" s="170"/>
      <c r="C218" s="171" t="s">
        <v>681</v>
      </c>
      <c r="D218" s="171" t="s">
        <v>133</v>
      </c>
      <c r="E218" s="172" t="s">
        <v>682</v>
      </c>
      <c r="F218" s="173" t="s">
        <v>683</v>
      </c>
      <c r="G218" s="174" t="s">
        <v>345</v>
      </c>
      <c r="H218" s="175">
        <v>2</v>
      </c>
      <c r="I218" s="176"/>
      <c r="J218" s="177">
        <f t="shared" ref="J218:J223" si="0">ROUND(I218*H218,2)</f>
        <v>0</v>
      </c>
      <c r="K218" s="173" t="s">
        <v>137</v>
      </c>
      <c r="L218" s="38"/>
      <c r="M218" s="178" t="s">
        <v>5</v>
      </c>
      <c r="N218" s="179" t="s">
        <v>46</v>
      </c>
      <c r="O218" s="39"/>
      <c r="P218" s="180">
        <f t="shared" ref="P218:P223" si="1">O218*H218</f>
        <v>0</v>
      </c>
      <c r="Q218" s="180">
        <v>0.11241</v>
      </c>
      <c r="R218" s="180">
        <f t="shared" ref="R218:R223" si="2">Q218*H218</f>
        <v>0.22481999999999999</v>
      </c>
      <c r="S218" s="180">
        <v>0</v>
      </c>
      <c r="T218" s="181">
        <f t="shared" ref="T218:T223" si="3">S218*H218</f>
        <v>0</v>
      </c>
      <c r="AR218" s="21" t="s">
        <v>151</v>
      </c>
      <c r="AT218" s="21" t="s">
        <v>133</v>
      </c>
      <c r="AU218" s="21" t="s">
        <v>85</v>
      </c>
      <c r="AY218" s="21" t="s">
        <v>130</v>
      </c>
      <c r="BE218" s="182">
        <f t="shared" ref="BE218:BE223" si="4">IF(N218="základní",J218,0)</f>
        <v>0</v>
      </c>
      <c r="BF218" s="182">
        <f t="shared" ref="BF218:BF223" si="5">IF(N218="snížená",J218,0)</f>
        <v>0</v>
      </c>
      <c r="BG218" s="182">
        <f t="shared" ref="BG218:BG223" si="6">IF(N218="zákl. přenesená",J218,0)</f>
        <v>0</v>
      </c>
      <c r="BH218" s="182">
        <f t="shared" ref="BH218:BH223" si="7">IF(N218="sníž. přenesená",J218,0)</f>
        <v>0</v>
      </c>
      <c r="BI218" s="182">
        <f t="shared" ref="BI218:BI223" si="8">IF(N218="nulová",J218,0)</f>
        <v>0</v>
      </c>
      <c r="BJ218" s="21" t="s">
        <v>83</v>
      </c>
      <c r="BK218" s="182">
        <f t="shared" ref="BK218:BK223" si="9">ROUND(I218*H218,2)</f>
        <v>0</v>
      </c>
      <c r="BL218" s="21" t="s">
        <v>151</v>
      </c>
      <c r="BM218" s="21" t="s">
        <v>684</v>
      </c>
    </row>
    <row r="219" spans="2:65" s="1" customFormat="1" ht="16.5" customHeight="1">
      <c r="B219" s="170"/>
      <c r="C219" s="190" t="s">
        <v>685</v>
      </c>
      <c r="D219" s="190" t="s">
        <v>267</v>
      </c>
      <c r="E219" s="191" t="s">
        <v>686</v>
      </c>
      <c r="F219" s="192" t="s">
        <v>687</v>
      </c>
      <c r="G219" s="193" t="s">
        <v>345</v>
      </c>
      <c r="H219" s="194">
        <v>2</v>
      </c>
      <c r="I219" s="195"/>
      <c r="J219" s="196">
        <f t="shared" si="0"/>
        <v>0</v>
      </c>
      <c r="K219" s="192" t="s">
        <v>137</v>
      </c>
      <c r="L219" s="197"/>
      <c r="M219" s="198" t="s">
        <v>5</v>
      </c>
      <c r="N219" s="199" t="s">
        <v>46</v>
      </c>
      <c r="O219" s="39"/>
      <c r="P219" s="180">
        <f t="shared" si="1"/>
        <v>0</v>
      </c>
      <c r="Q219" s="180">
        <v>6.1000000000000004E-3</v>
      </c>
      <c r="R219" s="180">
        <f t="shared" si="2"/>
        <v>1.2200000000000001E-2</v>
      </c>
      <c r="S219" s="180">
        <v>0</v>
      </c>
      <c r="T219" s="181">
        <f t="shared" si="3"/>
        <v>0</v>
      </c>
      <c r="AR219" s="21" t="s">
        <v>174</v>
      </c>
      <c r="AT219" s="21" t="s">
        <v>267</v>
      </c>
      <c r="AU219" s="21" t="s">
        <v>85</v>
      </c>
      <c r="AY219" s="21" t="s">
        <v>130</v>
      </c>
      <c r="BE219" s="182">
        <f t="shared" si="4"/>
        <v>0</v>
      </c>
      <c r="BF219" s="182">
        <f t="shared" si="5"/>
        <v>0</v>
      </c>
      <c r="BG219" s="182">
        <f t="shared" si="6"/>
        <v>0</v>
      </c>
      <c r="BH219" s="182">
        <f t="shared" si="7"/>
        <v>0</v>
      </c>
      <c r="BI219" s="182">
        <f t="shared" si="8"/>
        <v>0</v>
      </c>
      <c r="BJ219" s="21" t="s">
        <v>83</v>
      </c>
      <c r="BK219" s="182">
        <f t="shared" si="9"/>
        <v>0</v>
      </c>
      <c r="BL219" s="21" t="s">
        <v>151</v>
      </c>
      <c r="BM219" s="21" t="s">
        <v>688</v>
      </c>
    </row>
    <row r="220" spans="2:65" s="1" customFormat="1" ht="16.5" customHeight="1">
      <c r="B220" s="170"/>
      <c r="C220" s="190" t="s">
        <v>689</v>
      </c>
      <c r="D220" s="190" t="s">
        <v>267</v>
      </c>
      <c r="E220" s="191" t="s">
        <v>690</v>
      </c>
      <c r="F220" s="192" t="s">
        <v>691</v>
      </c>
      <c r="G220" s="193" t="s">
        <v>345</v>
      </c>
      <c r="H220" s="194">
        <v>2</v>
      </c>
      <c r="I220" s="195"/>
      <c r="J220" s="196">
        <f t="shared" si="0"/>
        <v>0</v>
      </c>
      <c r="K220" s="192" t="s">
        <v>137</v>
      </c>
      <c r="L220" s="197"/>
      <c r="M220" s="198" t="s">
        <v>5</v>
      </c>
      <c r="N220" s="199" t="s">
        <v>46</v>
      </c>
      <c r="O220" s="39"/>
      <c r="P220" s="180">
        <f t="shared" si="1"/>
        <v>0</v>
      </c>
      <c r="Q220" s="180">
        <v>3.0000000000000001E-3</v>
      </c>
      <c r="R220" s="180">
        <f t="shared" si="2"/>
        <v>6.0000000000000001E-3</v>
      </c>
      <c r="S220" s="180">
        <v>0</v>
      </c>
      <c r="T220" s="181">
        <f t="shared" si="3"/>
        <v>0</v>
      </c>
      <c r="AR220" s="21" t="s">
        <v>174</v>
      </c>
      <c r="AT220" s="21" t="s">
        <v>267</v>
      </c>
      <c r="AU220" s="21" t="s">
        <v>85</v>
      </c>
      <c r="AY220" s="21" t="s">
        <v>130</v>
      </c>
      <c r="BE220" s="182">
        <f t="shared" si="4"/>
        <v>0</v>
      </c>
      <c r="BF220" s="182">
        <f t="shared" si="5"/>
        <v>0</v>
      </c>
      <c r="BG220" s="182">
        <f t="shared" si="6"/>
        <v>0</v>
      </c>
      <c r="BH220" s="182">
        <f t="shared" si="7"/>
        <v>0</v>
      </c>
      <c r="BI220" s="182">
        <f t="shared" si="8"/>
        <v>0</v>
      </c>
      <c r="BJ220" s="21" t="s">
        <v>83</v>
      </c>
      <c r="BK220" s="182">
        <f t="shared" si="9"/>
        <v>0</v>
      </c>
      <c r="BL220" s="21" t="s">
        <v>151</v>
      </c>
      <c r="BM220" s="21" t="s">
        <v>692</v>
      </c>
    </row>
    <row r="221" spans="2:65" s="1" customFormat="1" ht="16.5" customHeight="1">
      <c r="B221" s="170"/>
      <c r="C221" s="190" t="s">
        <v>693</v>
      </c>
      <c r="D221" s="190" t="s">
        <v>267</v>
      </c>
      <c r="E221" s="191" t="s">
        <v>694</v>
      </c>
      <c r="F221" s="192" t="s">
        <v>695</v>
      </c>
      <c r="G221" s="193" t="s">
        <v>345</v>
      </c>
      <c r="H221" s="194">
        <v>2</v>
      </c>
      <c r="I221" s="195"/>
      <c r="J221" s="196">
        <f t="shared" si="0"/>
        <v>0</v>
      </c>
      <c r="K221" s="192" t="s">
        <v>137</v>
      </c>
      <c r="L221" s="197"/>
      <c r="M221" s="198" t="s">
        <v>5</v>
      </c>
      <c r="N221" s="199" t="s">
        <v>46</v>
      </c>
      <c r="O221" s="39"/>
      <c r="P221" s="180">
        <f t="shared" si="1"/>
        <v>0</v>
      </c>
      <c r="Q221" s="180">
        <v>3.5E-4</v>
      </c>
      <c r="R221" s="180">
        <f t="shared" si="2"/>
        <v>6.9999999999999999E-4</v>
      </c>
      <c r="S221" s="180">
        <v>0</v>
      </c>
      <c r="T221" s="181">
        <f t="shared" si="3"/>
        <v>0</v>
      </c>
      <c r="AR221" s="21" t="s">
        <v>174</v>
      </c>
      <c r="AT221" s="21" t="s">
        <v>267</v>
      </c>
      <c r="AU221" s="21" t="s">
        <v>85</v>
      </c>
      <c r="AY221" s="21" t="s">
        <v>130</v>
      </c>
      <c r="BE221" s="182">
        <f t="shared" si="4"/>
        <v>0</v>
      </c>
      <c r="BF221" s="182">
        <f t="shared" si="5"/>
        <v>0</v>
      </c>
      <c r="BG221" s="182">
        <f t="shared" si="6"/>
        <v>0</v>
      </c>
      <c r="BH221" s="182">
        <f t="shared" si="7"/>
        <v>0</v>
      </c>
      <c r="BI221" s="182">
        <f t="shared" si="8"/>
        <v>0</v>
      </c>
      <c r="BJ221" s="21" t="s">
        <v>83</v>
      </c>
      <c r="BK221" s="182">
        <f t="shared" si="9"/>
        <v>0</v>
      </c>
      <c r="BL221" s="21" t="s">
        <v>151</v>
      </c>
      <c r="BM221" s="21" t="s">
        <v>696</v>
      </c>
    </row>
    <row r="222" spans="2:65" s="1" customFormat="1" ht="16.5" customHeight="1">
      <c r="B222" s="170"/>
      <c r="C222" s="190" t="s">
        <v>697</v>
      </c>
      <c r="D222" s="190" t="s">
        <v>267</v>
      </c>
      <c r="E222" s="191" t="s">
        <v>698</v>
      </c>
      <c r="F222" s="192" t="s">
        <v>699</v>
      </c>
      <c r="G222" s="193" t="s">
        <v>345</v>
      </c>
      <c r="H222" s="194">
        <v>2</v>
      </c>
      <c r="I222" s="195"/>
      <c r="J222" s="196">
        <f t="shared" si="0"/>
        <v>0</v>
      </c>
      <c r="K222" s="192" t="s">
        <v>137</v>
      </c>
      <c r="L222" s="197"/>
      <c r="M222" s="198" t="s">
        <v>5</v>
      </c>
      <c r="N222" s="199" t="s">
        <v>46</v>
      </c>
      <c r="O222" s="39"/>
      <c r="P222" s="180">
        <f t="shared" si="1"/>
        <v>0</v>
      </c>
      <c r="Q222" s="180">
        <v>1E-4</v>
      </c>
      <c r="R222" s="180">
        <f t="shared" si="2"/>
        <v>2.0000000000000001E-4</v>
      </c>
      <c r="S222" s="180">
        <v>0</v>
      </c>
      <c r="T222" s="181">
        <f t="shared" si="3"/>
        <v>0</v>
      </c>
      <c r="AR222" s="21" t="s">
        <v>174</v>
      </c>
      <c r="AT222" s="21" t="s">
        <v>267</v>
      </c>
      <c r="AU222" s="21" t="s">
        <v>85</v>
      </c>
      <c r="AY222" s="21" t="s">
        <v>130</v>
      </c>
      <c r="BE222" s="182">
        <f t="shared" si="4"/>
        <v>0</v>
      </c>
      <c r="BF222" s="182">
        <f t="shared" si="5"/>
        <v>0</v>
      </c>
      <c r="BG222" s="182">
        <f t="shared" si="6"/>
        <v>0</v>
      </c>
      <c r="BH222" s="182">
        <f t="shared" si="7"/>
        <v>0</v>
      </c>
      <c r="BI222" s="182">
        <f t="shared" si="8"/>
        <v>0</v>
      </c>
      <c r="BJ222" s="21" t="s">
        <v>83</v>
      </c>
      <c r="BK222" s="182">
        <f t="shared" si="9"/>
        <v>0</v>
      </c>
      <c r="BL222" s="21" t="s">
        <v>151</v>
      </c>
      <c r="BM222" s="21" t="s">
        <v>700</v>
      </c>
    </row>
    <row r="223" spans="2:65" s="1" customFormat="1" ht="38.25" customHeight="1">
      <c r="B223" s="170"/>
      <c r="C223" s="171" t="s">
        <v>701</v>
      </c>
      <c r="D223" s="171" t="s">
        <v>133</v>
      </c>
      <c r="E223" s="172" t="s">
        <v>702</v>
      </c>
      <c r="F223" s="173" t="s">
        <v>703</v>
      </c>
      <c r="G223" s="174" t="s">
        <v>171</v>
      </c>
      <c r="H223" s="175">
        <v>4</v>
      </c>
      <c r="I223" s="176"/>
      <c r="J223" s="177">
        <f t="shared" si="0"/>
        <v>0</v>
      </c>
      <c r="K223" s="173" t="s">
        <v>137</v>
      </c>
      <c r="L223" s="38"/>
      <c r="M223" s="178" t="s">
        <v>5</v>
      </c>
      <c r="N223" s="179" t="s">
        <v>46</v>
      </c>
      <c r="O223" s="39"/>
      <c r="P223" s="180">
        <f t="shared" si="1"/>
        <v>0</v>
      </c>
      <c r="Q223" s="180">
        <v>0.15540000000000001</v>
      </c>
      <c r="R223" s="180">
        <f t="shared" si="2"/>
        <v>0.62160000000000004</v>
      </c>
      <c r="S223" s="180">
        <v>0</v>
      </c>
      <c r="T223" s="181">
        <f t="shared" si="3"/>
        <v>0</v>
      </c>
      <c r="AR223" s="21" t="s">
        <v>151</v>
      </c>
      <c r="AT223" s="21" t="s">
        <v>133</v>
      </c>
      <c r="AU223" s="21" t="s">
        <v>85</v>
      </c>
      <c r="AY223" s="21" t="s">
        <v>130</v>
      </c>
      <c r="BE223" s="182">
        <f t="shared" si="4"/>
        <v>0</v>
      </c>
      <c r="BF223" s="182">
        <f t="shared" si="5"/>
        <v>0</v>
      </c>
      <c r="BG223" s="182">
        <f t="shared" si="6"/>
        <v>0</v>
      </c>
      <c r="BH223" s="182">
        <f t="shared" si="7"/>
        <v>0</v>
      </c>
      <c r="BI223" s="182">
        <f t="shared" si="8"/>
        <v>0</v>
      </c>
      <c r="BJ223" s="21" t="s">
        <v>83</v>
      </c>
      <c r="BK223" s="182">
        <f t="shared" si="9"/>
        <v>0</v>
      </c>
      <c r="BL223" s="21" t="s">
        <v>151</v>
      </c>
      <c r="BM223" s="21" t="s">
        <v>704</v>
      </c>
    </row>
    <row r="224" spans="2:65" s="1" customFormat="1" ht="24">
      <c r="B224" s="38"/>
      <c r="D224" s="183" t="s">
        <v>140</v>
      </c>
      <c r="F224" s="184" t="s">
        <v>705</v>
      </c>
      <c r="I224" s="185"/>
      <c r="L224" s="38"/>
      <c r="M224" s="186"/>
      <c r="N224" s="39"/>
      <c r="O224" s="39"/>
      <c r="P224" s="39"/>
      <c r="Q224" s="39"/>
      <c r="R224" s="39"/>
      <c r="S224" s="39"/>
      <c r="T224" s="67"/>
      <c r="AT224" s="21" t="s">
        <v>140</v>
      </c>
      <c r="AU224" s="21" t="s">
        <v>85</v>
      </c>
    </row>
    <row r="225" spans="2:65" s="1" customFormat="1" ht="16.5" customHeight="1">
      <c r="B225" s="170"/>
      <c r="C225" s="190" t="s">
        <v>706</v>
      </c>
      <c r="D225" s="190" t="s">
        <v>267</v>
      </c>
      <c r="E225" s="191" t="s">
        <v>707</v>
      </c>
      <c r="F225" s="192" t="s">
        <v>708</v>
      </c>
      <c r="G225" s="193" t="s">
        <v>171</v>
      </c>
      <c r="H225" s="194">
        <v>4</v>
      </c>
      <c r="I225" s="195"/>
      <c r="J225" s="196">
        <f>ROUND(I225*H225,2)</f>
        <v>0</v>
      </c>
      <c r="K225" s="192" t="s">
        <v>137</v>
      </c>
      <c r="L225" s="197"/>
      <c r="M225" s="198" t="s">
        <v>5</v>
      </c>
      <c r="N225" s="199" t="s">
        <v>46</v>
      </c>
      <c r="O225" s="39"/>
      <c r="P225" s="180">
        <f>O225*H225</f>
        <v>0</v>
      </c>
      <c r="Q225" s="180">
        <v>8.1000000000000003E-2</v>
      </c>
      <c r="R225" s="180">
        <f>Q225*H225</f>
        <v>0.32400000000000001</v>
      </c>
      <c r="S225" s="180">
        <v>0</v>
      </c>
      <c r="T225" s="181">
        <f>S225*H225</f>
        <v>0</v>
      </c>
      <c r="AR225" s="21" t="s">
        <v>174</v>
      </c>
      <c r="AT225" s="21" t="s">
        <v>267</v>
      </c>
      <c r="AU225" s="21" t="s">
        <v>85</v>
      </c>
      <c r="AY225" s="21" t="s">
        <v>130</v>
      </c>
      <c r="BE225" s="182">
        <f>IF(N225="základní",J225,0)</f>
        <v>0</v>
      </c>
      <c r="BF225" s="182">
        <f>IF(N225="snížená",J225,0)</f>
        <v>0</v>
      </c>
      <c r="BG225" s="182">
        <f>IF(N225="zákl. přenesená",J225,0)</f>
        <v>0</v>
      </c>
      <c r="BH225" s="182">
        <f>IF(N225="sníž. přenesená",J225,0)</f>
        <v>0</v>
      </c>
      <c r="BI225" s="182">
        <f>IF(N225="nulová",J225,0)</f>
        <v>0</v>
      </c>
      <c r="BJ225" s="21" t="s">
        <v>83</v>
      </c>
      <c r="BK225" s="182">
        <f>ROUND(I225*H225,2)</f>
        <v>0</v>
      </c>
      <c r="BL225" s="21" t="s">
        <v>151</v>
      </c>
      <c r="BM225" s="21" t="s">
        <v>709</v>
      </c>
    </row>
    <row r="226" spans="2:65" s="1" customFormat="1" ht="38.25" customHeight="1">
      <c r="B226" s="170"/>
      <c r="C226" s="171" t="s">
        <v>710</v>
      </c>
      <c r="D226" s="171" t="s">
        <v>133</v>
      </c>
      <c r="E226" s="172" t="s">
        <v>711</v>
      </c>
      <c r="F226" s="173" t="s">
        <v>712</v>
      </c>
      <c r="G226" s="174" t="s">
        <v>171</v>
      </c>
      <c r="H226" s="175">
        <v>1.6</v>
      </c>
      <c r="I226" s="176"/>
      <c r="J226" s="177">
        <f>ROUND(I226*H226,2)</f>
        <v>0</v>
      </c>
      <c r="K226" s="173" t="s">
        <v>137</v>
      </c>
      <c r="L226" s="38"/>
      <c r="M226" s="178" t="s">
        <v>5</v>
      </c>
      <c r="N226" s="179" t="s">
        <v>46</v>
      </c>
      <c r="O226" s="39"/>
      <c r="P226" s="180">
        <f>O226*H226</f>
        <v>0</v>
      </c>
      <c r="Q226" s="180">
        <v>0.1295</v>
      </c>
      <c r="R226" s="180">
        <f>Q226*H226</f>
        <v>0.20720000000000002</v>
      </c>
      <c r="S226" s="180">
        <v>0</v>
      </c>
      <c r="T226" s="181">
        <f>S226*H226</f>
        <v>0</v>
      </c>
      <c r="AR226" s="21" t="s">
        <v>151</v>
      </c>
      <c r="AT226" s="21" t="s">
        <v>133</v>
      </c>
      <c r="AU226" s="21" t="s">
        <v>85</v>
      </c>
      <c r="AY226" s="21" t="s">
        <v>130</v>
      </c>
      <c r="BE226" s="182">
        <f>IF(N226="základní",J226,0)</f>
        <v>0</v>
      </c>
      <c r="BF226" s="182">
        <f>IF(N226="snížená",J226,0)</f>
        <v>0</v>
      </c>
      <c r="BG226" s="182">
        <f>IF(N226="zákl. přenesená",J226,0)</f>
        <v>0</v>
      </c>
      <c r="BH226" s="182">
        <f>IF(N226="sníž. přenesená",J226,0)</f>
        <v>0</v>
      </c>
      <c r="BI226" s="182">
        <f>IF(N226="nulová",J226,0)</f>
        <v>0</v>
      </c>
      <c r="BJ226" s="21" t="s">
        <v>83</v>
      </c>
      <c r="BK226" s="182">
        <f>ROUND(I226*H226,2)</f>
        <v>0</v>
      </c>
      <c r="BL226" s="21" t="s">
        <v>151</v>
      </c>
      <c r="BM226" s="21" t="s">
        <v>713</v>
      </c>
    </row>
    <row r="227" spans="2:65" s="1" customFormat="1" ht="24">
      <c r="B227" s="38"/>
      <c r="D227" s="183" t="s">
        <v>140</v>
      </c>
      <c r="F227" s="184" t="s">
        <v>714</v>
      </c>
      <c r="I227" s="185"/>
      <c r="L227" s="38"/>
      <c r="M227" s="186"/>
      <c r="N227" s="39"/>
      <c r="O227" s="39"/>
      <c r="P227" s="39"/>
      <c r="Q227" s="39"/>
      <c r="R227" s="39"/>
      <c r="S227" s="39"/>
      <c r="T227" s="67"/>
      <c r="AT227" s="21" t="s">
        <v>140</v>
      </c>
      <c r="AU227" s="21" t="s">
        <v>85</v>
      </c>
    </row>
    <row r="228" spans="2:65" s="1" customFormat="1" ht="16.5" customHeight="1">
      <c r="B228" s="170"/>
      <c r="C228" s="190" t="s">
        <v>715</v>
      </c>
      <c r="D228" s="190" t="s">
        <v>267</v>
      </c>
      <c r="E228" s="191" t="s">
        <v>716</v>
      </c>
      <c r="F228" s="192" t="s">
        <v>717</v>
      </c>
      <c r="G228" s="193" t="s">
        <v>171</v>
      </c>
      <c r="H228" s="194">
        <v>1.6</v>
      </c>
      <c r="I228" s="195"/>
      <c r="J228" s="196">
        <f>ROUND(I228*H228,2)</f>
        <v>0</v>
      </c>
      <c r="K228" s="192" t="s">
        <v>137</v>
      </c>
      <c r="L228" s="197"/>
      <c r="M228" s="198" t="s">
        <v>5</v>
      </c>
      <c r="N228" s="199" t="s">
        <v>46</v>
      </c>
      <c r="O228" s="39"/>
      <c r="P228" s="180">
        <f>O228*H228</f>
        <v>0</v>
      </c>
      <c r="Q228" s="180">
        <v>5.8000000000000003E-2</v>
      </c>
      <c r="R228" s="180">
        <f>Q228*H228</f>
        <v>9.2800000000000007E-2</v>
      </c>
      <c r="S228" s="180">
        <v>0</v>
      </c>
      <c r="T228" s="181">
        <f>S228*H228</f>
        <v>0</v>
      </c>
      <c r="AR228" s="21" t="s">
        <v>174</v>
      </c>
      <c r="AT228" s="21" t="s">
        <v>267</v>
      </c>
      <c r="AU228" s="21" t="s">
        <v>85</v>
      </c>
      <c r="AY228" s="21" t="s">
        <v>130</v>
      </c>
      <c r="BE228" s="182">
        <f>IF(N228="základní",J228,0)</f>
        <v>0</v>
      </c>
      <c r="BF228" s="182">
        <f>IF(N228="snížená",J228,0)</f>
        <v>0</v>
      </c>
      <c r="BG228" s="182">
        <f>IF(N228="zákl. přenesená",J228,0)</f>
        <v>0</v>
      </c>
      <c r="BH228" s="182">
        <f>IF(N228="sníž. přenesená",J228,0)</f>
        <v>0</v>
      </c>
      <c r="BI228" s="182">
        <f>IF(N228="nulová",J228,0)</f>
        <v>0</v>
      </c>
      <c r="BJ228" s="21" t="s">
        <v>83</v>
      </c>
      <c r="BK228" s="182">
        <f>ROUND(I228*H228,2)</f>
        <v>0</v>
      </c>
      <c r="BL228" s="21" t="s">
        <v>151</v>
      </c>
      <c r="BM228" s="21" t="s">
        <v>718</v>
      </c>
    </row>
    <row r="229" spans="2:65" s="1" customFormat="1" ht="38.25" customHeight="1">
      <c r="B229" s="170"/>
      <c r="C229" s="171" t="s">
        <v>719</v>
      </c>
      <c r="D229" s="171" t="s">
        <v>133</v>
      </c>
      <c r="E229" s="172" t="s">
        <v>363</v>
      </c>
      <c r="F229" s="173" t="s">
        <v>364</v>
      </c>
      <c r="G229" s="174" t="s">
        <v>171</v>
      </c>
      <c r="H229" s="175">
        <v>35.24</v>
      </c>
      <c r="I229" s="176"/>
      <c r="J229" s="177">
        <f>ROUND(I229*H229,2)</f>
        <v>0</v>
      </c>
      <c r="K229" s="173" t="s">
        <v>137</v>
      </c>
      <c r="L229" s="38"/>
      <c r="M229" s="178" t="s">
        <v>5</v>
      </c>
      <c r="N229" s="179" t="s">
        <v>46</v>
      </c>
      <c r="O229" s="39"/>
      <c r="P229" s="180">
        <f>O229*H229</f>
        <v>0</v>
      </c>
      <c r="Q229" s="180">
        <v>1.1E-4</v>
      </c>
      <c r="R229" s="180">
        <f>Q229*H229</f>
        <v>3.8764000000000003E-3</v>
      </c>
      <c r="S229" s="180">
        <v>0</v>
      </c>
      <c r="T229" s="181">
        <f>S229*H229</f>
        <v>0</v>
      </c>
      <c r="AR229" s="21" t="s">
        <v>151</v>
      </c>
      <c r="AT229" s="21" t="s">
        <v>133</v>
      </c>
      <c r="AU229" s="21" t="s">
        <v>85</v>
      </c>
      <c r="AY229" s="21" t="s">
        <v>130</v>
      </c>
      <c r="BE229" s="182">
        <f>IF(N229="základní",J229,0)</f>
        <v>0</v>
      </c>
      <c r="BF229" s="182">
        <f>IF(N229="snížená",J229,0)</f>
        <v>0</v>
      </c>
      <c r="BG229" s="182">
        <f>IF(N229="zákl. přenesená",J229,0)</f>
        <v>0</v>
      </c>
      <c r="BH229" s="182">
        <f>IF(N229="sníž. přenesená",J229,0)</f>
        <v>0</v>
      </c>
      <c r="BI229" s="182">
        <f>IF(N229="nulová",J229,0)</f>
        <v>0</v>
      </c>
      <c r="BJ229" s="21" t="s">
        <v>83</v>
      </c>
      <c r="BK229" s="182">
        <f>ROUND(I229*H229,2)</f>
        <v>0</v>
      </c>
      <c r="BL229" s="21" t="s">
        <v>151</v>
      </c>
      <c r="BM229" s="21" t="s">
        <v>720</v>
      </c>
    </row>
    <row r="230" spans="2:65" s="1" customFormat="1" ht="36">
      <c r="B230" s="38"/>
      <c r="D230" s="183" t="s">
        <v>140</v>
      </c>
      <c r="F230" s="184" t="s">
        <v>721</v>
      </c>
      <c r="I230" s="185"/>
      <c r="L230" s="38"/>
      <c r="M230" s="186"/>
      <c r="N230" s="39"/>
      <c r="O230" s="39"/>
      <c r="P230" s="39"/>
      <c r="Q230" s="39"/>
      <c r="R230" s="39"/>
      <c r="S230" s="39"/>
      <c r="T230" s="67"/>
      <c r="AT230" s="21" t="s">
        <v>140</v>
      </c>
      <c r="AU230" s="21" t="s">
        <v>85</v>
      </c>
    </row>
    <row r="231" spans="2:65" s="1" customFormat="1" ht="25.5" customHeight="1">
      <c r="B231" s="170"/>
      <c r="C231" s="171" t="s">
        <v>722</v>
      </c>
      <c r="D231" s="171" t="s">
        <v>133</v>
      </c>
      <c r="E231" s="172" t="s">
        <v>723</v>
      </c>
      <c r="F231" s="173" t="s">
        <v>724</v>
      </c>
      <c r="G231" s="174" t="s">
        <v>232</v>
      </c>
      <c r="H231" s="175">
        <v>39.340000000000003</v>
      </c>
      <c r="I231" s="176"/>
      <c r="J231" s="177">
        <f>ROUND(I231*H231,2)</f>
        <v>0</v>
      </c>
      <c r="K231" s="173" t="s">
        <v>137</v>
      </c>
      <c r="L231" s="38"/>
      <c r="M231" s="178" t="s">
        <v>5</v>
      </c>
      <c r="N231" s="179" t="s">
        <v>46</v>
      </c>
      <c r="O231" s="39"/>
      <c r="P231" s="180">
        <f>O231*H231</f>
        <v>0</v>
      </c>
      <c r="Q231" s="180">
        <v>6.8999999999999997E-4</v>
      </c>
      <c r="R231" s="180">
        <f>Q231*H231</f>
        <v>2.7144600000000001E-2</v>
      </c>
      <c r="S231" s="180">
        <v>0</v>
      </c>
      <c r="T231" s="181">
        <f>S231*H231</f>
        <v>0</v>
      </c>
      <c r="AR231" s="21" t="s">
        <v>151</v>
      </c>
      <c r="AT231" s="21" t="s">
        <v>133</v>
      </c>
      <c r="AU231" s="21" t="s">
        <v>85</v>
      </c>
      <c r="AY231" s="21" t="s">
        <v>130</v>
      </c>
      <c r="BE231" s="182">
        <f>IF(N231="základní",J231,0)</f>
        <v>0</v>
      </c>
      <c r="BF231" s="182">
        <f>IF(N231="snížená",J231,0)</f>
        <v>0</v>
      </c>
      <c r="BG231" s="182">
        <f>IF(N231="zákl. přenesená",J231,0)</f>
        <v>0</v>
      </c>
      <c r="BH231" s="182">
        <f>IF(N231="sníž. přenesená",J231,0)</f>
        <v>0</v>
      </c>
      <c r="BI231" s="182">
        <f>IF(N231="nulová",J231,0)</f>
        <v>0</v>
      </c>
      <c r="BJ231" s="21" t="s">
        <v>83</v>
      </c>
      <c r="BK231" s="182">
        <f>ROUND(I231*H231,2)</f>
        <v>0</v>
      </c>
      <c r="BL231" s="21" t="s">
        <v>151</v>
      </c>
      <c r="BM231" s="21" t="s">
        <v>725</v>
      </c>
    </row>
    <row r="232" spans="2:65" s="1" customFormat="1" ht="48">
      <c r="B232" s="38"/>
      <c r="D232" s="183" t="s">
        <v>140</v>
      </c>
      <c r="F232" s="184" t="s">
        <v>726</v>
      </c>
      <c r="I232" s="185"/>
      <c r="L232" s="38"/>
      <c r="M232" s="186"/>
      <c r="N232" s="39"/>
      <c r="O232" s="39"/>
      <c r="P232" s="39"/>
      <c r="Q232" s="39"/>
      <c r="R232" s="39"/>
      <c r="S232" s="39"/>
      <c r="T232" s="67"/>
      <c r="AT232" s="21" t="s">
        <v>140</v>
      </c>
      <c r="AU232" s="21" t="s">
        <v>85</v>
      </c>
    </row>
    <row r="233" spans="2:65" s="1" customFormat="1" ht="25.5" customHeight="1">
      <c r="B233" s="170"/>
      <c r="C233" s="171" t="s">
        <v>727</v>
      </c>
      <c r="D233" s="171" t="s">
        <v>133</v>
      </c>
      <c r="E233" s="172" t="s">
        <v>393</v>
      </c>
      <c r="F233" s="173" t="s">
        <v>394</v>
      </c>
      <c r="G233" s="174" t="s">
        <v>171</v>
      </c>
      <c r="H233" s="175">
        <v>11.9</v>
      </c>
      <c r="I233" s="176"/>
      <c r="J233" s="177">
        <f>ROUND(I233*H233,2)</f>
        <v>0</v>
      </c>
      <c r="K233" s="173" t="s">
        <v>137</v>
      </c>
      <c r="L233" s="38"/>
      <c r="M233" s="178" t="s">
        <v>5</v>
      </c>
      <c r="N233" s="179" t="s">
        <v>46</v>
      </c>
      <c r="O233" s="39"/>
      <c r="P233" s="180">
        <f>O233*H233</f>
        <v>0</v>
      </c>
      <c r="Q233" s="180">
        <v>0</v>
      </c>
      <c r="R233" s="180">
        <f>Q233*H233</f>
        <v>0</v>
      </c>
      <c r="S233" s="180">
        <v>0</v>
      </c>
      <c r="T233" s="181">
        <f>S233*H233</f>
        <v>0</v>
      </c>
      <c r="AR233" s="21" t="s">
        <v>151</v>
      </c>
      <c r="AT233" s="21" t="s">
        <v>133</v>
      </c>
      <c r="AU233" s="21" t="s">
        <v>85</v>
      </c>
      <c r="AY233" s="21" t="s">
        <v>130</v>
      </c>
      <c r="BE233" s="182">
        <f>IF(N233="základní",J233,0)</f>
        <v>0</v>
      </c>
      <c r="BF233" s="182">
        <f>IF(N233="snížená",J233,0)</f>
        <v>0</v>
      </c>
      <c r="BG233" s="182">
        <f>IF(N233="zákl. přenesená",J233,0)</f>
        <v>0</v>
      </c>
      <c r="BH233" s="182">
        <f>IF(N233="sníž. přenesená",J233,0)</f>
        <v>0</v>
      </c>
      <c r="BI233" s="182">
        <f>IF(N233="nulová",J233,0)</f>
        <v>0</v>
      </c>
      <c r="BJ233" s="21" t="s">
        <v>83</v>
      </c>
      <c r="BK233" s="182">
        <f>ROUND(I233*H233,2)</f>
        <v>0</v>
      </c>
      <c r="BL233" s="21" t="s">
        <v>151</v>
      </c>
      <c r="BM233" s="21" t="s">
        <v>728</v>
      </c>
    </row>
    <row r="234" spans="2:65" s="1" customFormat="1" ht="84">
      <c r="B234" s="38"/>
      <c r="D234" s="183" t="s">
        <v>140</v>
      </c>
      <c r="F234" s="184" t="s">
        <v>729</v>
      </c>
      <c r="I234" s="185"/>
      <c r="L234" s="38"/>
      <c r="M234" s="186"/>
      <c r="N234" s="39"/>
      <c r="O234" s="39"/>
      <c r="P234" s="39"/>
      <c r="Q234" s="39"/>
      <c r="R234" s="39"/>
      <c r="S234" s="39"/>
      <c r="T234" s="67"/>
      <c r="AT234" s="21" t="s">
        <v>140</v>
      </c>
      <c r="AU234" s="21" t="s">
        <v>85</v>
      </c>
    </row>
    <row r="235" spans="2:65" s="1" customFormat="1" ht="16.5" customHeight="1">
      <c r="B235" s="170"/>
      <c r="C235" s="171" t="s">
        <v>730</v>
      </c>
      <c r="D235" s="171" t="s">
        <v>133</v>
      </c>
      <c r="E235" s="172" t="s">
        <v>731</v>
      </c>
      <c r="F235" s="173" t="s">
        <v>732</v>
      </c>
      <c r="G235" s="174" t="s">
        <v>232</v>
      </c>
      <c r="H235" s="175">
        <v>33.46</v>
      </c>
      <c r="I235" s="176"/>
      <c r="J235" s="177">
        <f>ROUND(I235*H235,2)</f>
        <v>0</v>
      </c>
      <c r="K235" s="173" t="s">
        <v>137</v>
      </c>
      <c r="L235" s="38"/>
      <c r="M235" s="178" t="s">
        <v>5</v>
      </c>
      <c r="N235" s="179" t="s">
        <v>46</v>
      </c>
      <c r="O235" s="39"/>
      <c r="P235" s="180">
        <f>O235*H235</f>
        <v>0</v>
      </c>
      <c r="Q235" s="180">
        <v>6.3000000000000003E-4</v>
      </c>
      <c r="R235" s="180">
        <f>Q235*H235</f>
        <v>2.1079800000000003E-2</v>
      </c>
      <c r="S235" s="180">
        <v>0</v>
      </c>
      <c r="T235" s="181">
        <f>S235*H235</f>
        <v>0</v>
      </c>
      <c r="AR235" s="21" t="s">
        <v>151</v>
      </c>
      <c r="AT235" s="21" t="s">
        <v>133</v>
      </c>
      <c r="AU235" s="21" t="s">
        <v>85</v>
      </c>
      <c r="AY235" s="21" t="s">
        <v>130</v>
      </c>
      <c r="BE235" s="182">
        <f>IF(N235="základní",J235,0)</f>
        <v>0</v>
      </c>
      <c r="BF235" s="182">
        <f>IF(N235="snížená",J235,0)</f>
        <v>0</v>
      </c>
      <c r="BG235" s="182">
        <f>IF(N235="zákl. přenesená",J235,0)</f>
        <v>0</v>
      </c>
      <c r="BH235" s="182">
        <f>IF(N235="sníž. přenesená",J235,0)</f>
        <v>0</v>
      </c>
      <c r="BI235" s="182">
        <f>IF(N235="nulová",J235,0)</f>
        <v>0</v>
      </c>
      <c r="BJ235" s="21" t="s">
        <v>83</v>
      </c>
      <c r="BK235" s="182">
        <f>ROUND(I235*H235,2)</f>
        <v>0</v>
      </c>
      <c r="BL235" s="21" t="s">
        <v>151</v>
      </c>
      <c r="BM235" s="21" t="s">
        <v>733</v>
      </c>
    </row>
    <row r="236" spans="2:65" s="1" customFormat="1" ht="96">
      <c r="B236" s="38"/>
      <c r="D236" s="183" t="s">
        <v>140</v>
      </c>
      <c r="F236" s="184" t="s">
        <v>734</v>
      </c>
      <c r="I236" s="185"/>
      <c r="L236" s="38"/>
      <c r="M236" s="186"/>
      <c r="N236" s="39"/>
      <c r="O236" s="39"/>
      <c r="P236" s="39"/>
      <c r="Q236" s="39"/>
      <c r="R236" s="39"/>
      <c r="S236" s="39"/>
      <c r="T236" s="67"/>
      <c r="AT236" s="21" t="s">
        <v>140</v>
      </c>
      <c r="AU236" s="21" t="s">
        <v>85</v>
      </c>
    </row>
    <row r="237" spans="2:65" s="1" customFormat="1" ht="25.5" customHeight="1">
      <c r="B237" s="170"/>
      <c r="C237" s="171" t="s">
        <v>735</v>
      </c>
      <c r="D237" s="171" t="s">
        <v>133</v>
      </c>
      <c r="E237" s="172" t="s">
        <v>736</v>
      </c>
      <c r="F237" s="173" t="s">
        <v>737</v>
      </c>
      <c r="G237" s="174" t="s">
        <v>171</v>
      </c>
      <c r="H237" s="175">
        <v>9.66</v>
      </c>
      <c r="I237" s="176"/>
      <c r="J237" s="177">
        <f>ROUND(I237*H237,2)</f>
        <v>0</v>
      </c>
      <c r="K237" s="173" t="s">
        <v>137</v>
      </c>
      <c r="L237" s="38"/>
      <c r="M237" s="178" t="s">
        <v>5</v>
      </c>
      <c r="N237" s="179" t="s">
        <v>46</v>
      </c>
      <c r="O237" s="39"/>
      <c r="P237" s="180">
        <f>O237*H237</f>
        <v>0</v>
      </c>
      <c r="Q237" s="180">
        <v>1.7000000000000001E-4</v>
      </c>
      <c r="R237" s="180">
        <f>Q237*H237</f>
        <v>1.6422000000000001E-3</v>
      </c>
      <c r="S237" s="180">
        <v>0</v>
      </c>
      <c r="T237" s="181">
        <f>S237*H237</f>
        <v>0</v>
      </c>
      <c r="AR237" s="21" t="s">
        <v>151</v>
      </c>
      <c r="AT237" s="21" t="s">
        <v>133</v>
      </c>
      <c r="AU237" s="21" t="s">
        <v>85</v>
      </c>
      <c r="AY237" s="21" t="s">
        <v>130</v>
      </c>
      <c r="BE237" s="182">
        <f>IF(N237="základní",J237,0)</f>
        <v>0</v>
      </c>
      <c r="BF237" s="182">
        <f>IF(N237="snížená",J237,0)</f>
        <v>0</v>
      </c>
      <c r="BG237" s="182">
        <f>IF(N237="zákl. přenesená",J237,0)</f>
        <v>0</v>
      </c>
      <c r="BH237" s="182">
        <f>IF(N237="sníž. přenesená",J237,0)</f>
        <v>0</v>
      </c>
      <c r="BI237" s="182">
        <f>IF(N237="nulová",J237,0)</f>
        <v>0</v>
      </c>
      <c r="BJ237" s="21" t="s">
        <v>83</v>
      </c>
      <c r="BK237" s="182">
        <f>ROUND(I237*H237,2)</f>
        <v>0</v>
      </c>
      <c r="BL237" s="21" t="s">
        <v>151</v>
      </c>
      <c r="BM237" s="21" t="s">
        <v>738</v>
      </c>
    </row>
    <row r="238" spans="2:65" s="1" customFormat="1" ht="36">
      <c r="B238" s="38"/>
      <c r="D238" s="183" t="s">
        <v>140</v>
      </c>
      <c r="F238" s="184" t="s">
        <v>739</v>
      </c>
      <c r="I238" s="185"/>
      <c r="L238" s="38"/>
      <c r="M238" s="186"/>
      <c r="N238" s="39"/>
      <c r="O238" s="39"/>
      <c r="P238" s="39"/>
      <c r="Q238" s="39"/>
      <c r="R238" s="39"/>
      <c r="S238" s="39"/>
      <c r="T238" s="67"/>
      <c r="AT238" s="21" t="s">
        <v>140</v>
      </c>
      <c r="AU238" s="21" t="s">
        <v>85</v>
      </c>
    </row>
    <row r="239" spans="2:65" s="1" customFormat="1" ht="16.5" customHeight="1">
      <c r="B239" s="170"/>
      <c r="C239" s="171" t="s">
        <v>740</v>
      </c>
      <c r="D239" s="171" t="s">
        <v>133</v>
      </c>
      <c r="E239" s="172" t="s">
        <v>741</v>
      </c>
      <c r="F239" s="173" t="s">
        <v>742</v>
      </c>
      <c r="G239" s="174" t="s">
        <v>245</v>
      </c>
      <c r="H239" s="175">
        <v>5.65</v>
      </c>
      <c r="I239" s="176"/>
      <c r="J239" s="177">
        <f>ROUND(I239*H239,2)</f>
        <v>0</v>
      </c>
      <c r="K239" s="173" t="s">
        <v>137</v>
      </c>
      <c r="L239" s="38"/>
      <c r="M239" s="178" t="s">
        <v>5</v>
      </c>
      <c r="N239" s="179" t="s">
        <v>46</v>
      </c>
      <c r="O239" s="39"/>
      <c r="P239" s="180">
        <f>O239*H239</f>
        <v>0</v>
      </c>
      <c r="Q239" s="180">
        <v>0.12</v>
      </c>
      <c r="R239" s="180">
        <f>Q239*H239</f>
        <v>0.67800000000000005</v>
      </c>
      <c r="S239" s="180">
        <v>2.2000000000000002</v>
      </c>
      <c r="T239" s="181">
        <f>S239*H239</f>
        <v>12.430000000000001</v>
      </c>
      <c r="AR239" s="21" t="s">
        <v>151</v>
      </c>
      <c r="AT239" s="21" t="s">
        <v>133</v>
      </c>
      <c r="AU239" s="21" t="s">
        <v>85</v>
      </c>
      <c r="AY239" s="21" t="s">
        <v>130</v>
      </c>
      <c r="BE239" s="182">
        <f>IF(N239="základní",J239,0)</f>
        <v>0</v>
      </c>
      <c r="BF239" s="182">
        <f>IF(N239="snížená",J239,0)</f>
        <v>0</v>
      </c>
      <c r="BG239" s="182">
        <f>IF(N239="zákl. přenesená",J239,0)</f>
        <v>0</v>
      </c>
      <c r="BH239" s="182">
        <f>IF(N239="sníž. přenesená",J239,0)</f>
        <v>0</v>
      </c>
      <c r="BI239" s="182">
        <f>IF(N239="nulová",J239,0)</f>
        <v>0</v>
      </c>
      <c r="BJ239" s="21" t="s">
        <v>83</v>
      </c>
      <c r="BK239" s="182">
        <f>ROUND(I239*H239,2)</f>
        <v>0</v>
      </c>
      <c r="BL239" s="21" t="s">
        <v>151</v>
      </c>
      <c r="BM239" s="21" t="s">
        <v>743</v>
      </c>
    </row>
    <row r="240" spans="2:65" s="1" customFormat="1" ht="36">
      <c r="B240" s="38"/>
      <c r="D240" s="183" t="s">
        <v>140</v>
      </c>
      <c r="F240" s="184" t="s">
        <v>744</v>
      </c>
      <c r="I240" s="185"/>
      <c r="L240" s="38"/>
      <c r="M240" s="186"/>
      <c r="N240" s="39"/>
      <c r="O240" s="39"/>
      <c r="P240" s="39"/>
      <c r="Q240" s="39"/>
      <c r="R240" s="39"/>
      <c r="S240" s="39"/>
      <c r="T240" s="67"/>
      <c r="AT240" s="21" t="s">
        <v>140</v>
      </c>
      <c r="AU240" s="21" t="s">
        <v>85</v>
      </c>
    </row>
    <row r="241" spans="2:65" s="1" customFormat="1" ht="16.5" customHeight="1">
      <c r="B241" s="170"/>
      <c r="C241" s="171" t="s">
        <v>745</v>
      </c>
      <c r="D241" s="171" t="s">
        <v>133</v>
      </c>
      <c r="E241" s="172" t="s">
        <v>746</v>
      </c>
      <c r="F241" s="173" t="s">
        <v>747</v>
      </c>
      <c r="G241" s="174" t="s">
        <v>245</v>
      </c>
      <c r="H241" s="175">
        <v>1.21</v>
      </c>
      <c r="I241" s="176"/>
      <c r="J241" s="177">
        <f>ROUND(I241*H241,2)</f>
        <v>0</v>
      </c>
      <c r="K241" s="173" t="s">
        <v>137</v>
      </c>
      <c r="L241" s="38"/>
      <c r="M241" s="178" t="s">
        <v>5</v>
      </c>
      <c r="N241" s="179" t="s">
        <v>46</v>
      </c>
      <c r="O241" s="39"/>
      <c r="P241" s="180">
        <f>O241*H241</f>
        <v>0</v>
      </c>
      <c r="Q241" s="180">
        <v>0.12171</v>
      </c>
      <c r="R241" s="180">
        <f>Q241*H241</f>
        <v>0.14726909999999999</v>
      </c>
      <c r="S241" s="180">
        <v>2.4</v>
      </c>
      <c r="T241" s="181">
        <f>S241*H241</f>
        <v>2.9039999999999999</v>
      </c>
      <c r="AR241" s="21" t="s">
        <v>151</v>
      </c>
      <c r="AT241" s="21" t="s">
        <v>133</v>
      </c>
      <c r="AU241" s="21" t="s">
        <v>85</v>
      </c>
      <c r="AY241" s="21" t="s">
        <v>130</v>
      </c>
      <c r="BE241" s="182">
        <f>IF(N241="základní",J241,0)</f>
        <v>0</v>
      </c>
      <c r="BF241" s="182">
        <f>IF(N241="snížená",J241,0)</f>
        <v>0</v>
      </c>
      <c r="BG241" s="182">
        <f>IF(N241="zákl. přenesená",J241,0)</f>
        <v>0</v>
      </c>
      <c r="BH241" s="182">
        <f>IF(N241="sníž. přenesená",J241,0)</f>
        <v>0</v>
      </c>
      <c r="BI241" s="182">
        <f>IF(N241="nulová",J241,0)</f>
        <v>0</v>
      </c>
      <c r="BJ241" s="21" t="s">
        <v>83</v>
      </c>
      <c r="BK241" s="182">
        <f>ROUND(I241*H241,2)</f>
        <v>0</v>
      </c>
      <c r="BL241" s="21" t="s">
        <v>151</v>
      </c>
      <c r="BM241" s="21" t="s">
        <v>748</v>
      </c>
    </row>
    <row r="242" spans="2:65" s="1" customFormat="1" ht="36">
      <c r="B242" s="38"/>
      <c r="D242" s="183" t="s">
        <v>140</v>
      </c>
      <c r="F242" s="184" t="s">
        <v>749</v>
      </c>
      <c r="I242" s="185"/>
      <c r="L242" s="38"/>
      <c r="M242" s="186"/>
      <c r="N242" s="39"/>
      <c r="O242" s="39"/>
      <c r="P242" s="39"/>
      <c r="Q242" s="39"/>
      <c r="R242" s="39"/>
      <c r="S242" s="39"/>
      <c r="T242" s="67"/>
      <c r="AT242" s="21" t="s">
        <v>140</v>
      </c>
      <c r="AU242" s="21" t="s">
        <v>85</v>
      </c>
    </row>
    <row r="243" spans="2:65" s="1" customFormat="1" ht="38.25" customHeight="1">
      <c r="B243" s="170"/>
      <c r="C243" s="171" t="s">
        <v>750</v>
      </c>
      <c r="D243" s="171" t="s">
        <v>133</v>
      </c>
      <c r="E243" s="172" t="s">
        <v>751</v>
      </c>
      <c r="F243" s="173" t="s">
        <v>752</v>
      </c>
      <c r="G243" s="174" t="s">
        <v>345</v>
      </c>
      <c r="H243" s="175">
        <v>2</v>
      </c>
      <c r="I243" s="176"/>
      <c r="J243" s="177">
        <f>ROUND(I243*H243,2)</f>
        <v>0</v>
      </c>
      <c r="K243" s="173" t="s">
        <v>137</v>
      </c>
      <c r="L243" s="38"/>
      <c r="M243" s="178" t="s">
        <v>5</v>
      </c>
      <c r="N243" s="179" t="s">
        <v>46</v>
      </c>
      <c r="O243" s="39"/>
      <c r="P243" s="180">
        <f>O243*H243</f>
        <v>0</v>
      </c>
      <c r="Q243" s="180">
        <v>0</v>
      </c>
      <c r="R243" s="180">
        <f>Q243*H243</f>
        <v>0</v>
      </c>
      <c r="S243" s="180">
        <v>8.2000000000000003E-2</v>
      </c>
      <c r="T243" s="181">
        <f>S243*H243</f>
        <v>0.16400000000000001</v>
      </c>
      <c r="AR243" s="21" t="s">
        <v>151</v>
      </c>
      <c r="AT243" s="21" t="s">
        <v>133</v>
      </c>
      <c r="AU243" s="21" t="s">
        <v>85</v>
      </c>
      <c r="AY243" s="21" t="s">
        <v>130</v>
      </c>
      <c r="BE243" s="182">
        <f>IF(N243="základní",J243,0)</f>
        <v>0</v>
      </c>
      <c r="BF243" s="182">
        <f>IF(N243="snížená",J243,0)</f>
        <v>0</v>
      </c>
      <c r="BG243" s="182">
        <f>IF(N243="zákl. přenesená",J243,0)</f>
        <v>0</v>
      </c>
      <c r="BH243" s="182">
        <f>IF(N243="sníž. přenesená",J243,0)</f>
        <v>0</v>
      </c>
      <c r="BI243" s="182">
        <f>IF(N243="nulová",J243,0)</f>
        <v>0</v>
      </c>
      <c r="BJ243" s="21" t="s">
        <v>83</v>
      </c>
      <c r="BK243" s="182">
        <f>ROUND(I243*H243,2)</f>
        <v>0</v>
      </c>
      <c r="BL243" s="21" t="s">
        <v>151</v>
      </c>
      <c r="BM243" s="21" t="s">
        <v>753</v>
      </c>
    </row>
    <row r="244" spans="2:65" s="1" customFormat="1" ht="36">
      <c r="B244" s="38"/>
      <c r="D244" s="183" t="s">
        <v>140</v>
      </c>
      <c r="F244" s="184" t="s">
        <v>754</v>
      </c>
      <c r="I244" s="185"/>
      <c r="L244" s="38"/>
      <c r="M244" s="186"/>
      <c r="N244" s="39"/>
      <c r="O244" s="39"/>
      <c r="P244" s="39"/>
      <c r="Q244" s="39"/>
      <c r="R244" s="39"/>
      <c r="S244" s="39"/>
      <c r="T244" s="67"/>
      <c r="AT244" s="21" t="s">
        <v>140</v>
      </c>
      <c r="AU244" s="21" t="s">
        <v>85</v>
      </c>
    </row>
    <row r="245" spans="2:65" s="1" customFormat="1" ht="25.5" customHeight="1">
      <c r="B245" s="170"/>
      <c r="C245" s="171" t="s">
        <v>755</v>
      </c>
      <c r="D245" s="171" t="s">
        <v>133</v>
      </c>
      <c r="E245" s="172" t="s">
        <v>756</v>
      </c>
      <c r="F245" s="173" t="s">
        <v>757</v>
      </c>
      <c r="G245" s="174" t="s">
        <v>296</v>
      </c>
      <c r="H245" s="175">
        <v>354</v>
      </c>
      <c r="I245" s="176"/>
      <c r="J245" s="177">
        <f>ROUND(I245*H245,2)</f>
        <v>0</v>
      </c>
      <c r="K245" s="173" t="s">
        <v>137</v>
      </c>
      <c r="L245" s="38"/>
      <c r="M245" s="178" t="s">
        <v>5</v>
      </c>
      <c r="N245" s="179" t="s">
        <v>46</v>
      </c>
      <c r="O245" s="39"/>
      <c r="P245" s="180">
        <f>O245*H245</f>
        <v>0</v>
      </c>
      <c r="Q245" s="180">
        <v>0</v>
      </c>
      <c r="R245" s="180">
        <f>Q245*H245</f>
        <v>0</v>
      </c>
      <c r="S245" s="180">
        <v>1E-3</v>
      </c>
      <c r="T245" s="181">
        <f>S245*H245</f>
        <v>0.35399999999999998</v>
      </c>
      <c r="AR245" s="21" t="s">
        <v>151</v>
      </c>
      <c r="AT245" s="21" t="s">
        <v>133</v>
      </c>
      <c r="AU245" s="21" t="s">
        <v>85</v>
      </c>
      <c r="AY245" s="21" t="s">
        <v>130</v>
      </c>
      <c r="BE245" s="182">
        <f>IF(N245="základní",J245,0)</f>
        <v>0</v>
      </c>
      <c r="BF245" s="182">
        <f>IF(N245="snížená",J245,0)</f>
        <v>0</v>
      </c>
      <c r="BG245" s="182">
        <f>IF(N245="zákl. přenesená",J245,0)</f>
        <v>0</v>
      </c>
      <c r="BH245" s="182">
        <f>IF(N245="sníž. přenesená",J245,0)</f>
        <v>0</v>
      </c>
      <c r="BI245" s="182">
        <f>IF(N245="nulová",J245,0)</f>
        <v>0</v>
      </c>
      <c r="BJ245" s="21" t="s">
        <v>83</v>
      </c>
      <c r="BK245" s="182">
        <f>ROUND(I245*H245,2)</f>
        <v>0</v>
      </c>
      <c r="BL245" s="21" t="s">
        <v>151</v>
      </c>
      <c r="BM245" s="21" t="s">
        <v>758</v>
      </c>
    </row>
    <row r="246" spans="2:65" s="1" customFormat="1" ht="48">
      <c r="B246" s="38"/>
      <c r="D246" s="183" t="s">
        <v>140</v>
      </c>
      <c r="F246" s="184" t="s">
        <v>759</v>
      </c>
      <c r="I246" s="185"/>
      <c r="L246" s="38"/>
      <c r="M246" s="186"/>
      <c r="N246" s="39"/>
      <c r="O246" s="39"/>
      <c r="P246" s="39"/>
      <c r="Q246" s="39"/>
      <c r="R246" s="39"/>
      <c r="S246" s="39"/>
      <c r="T246" s="67"/>
      <c r="AT246" s="21" t="s">
        <v>140</v>
      </c>
      <c r="AU246" s="21" t="s">
        <v>85</v>
      </c>
    </row>
    <row r="247" spans="2:65" s="1" customFormat="1" ht="25.5" customHeight="1">
      <c r="B247" s="170"/>
      <c r="C247" s="171" t="s">
        <v>760</v>
      </c>
      <c r="D247" s="171" t="s">
        <v>133</v>
      </c>
      <c r="E247" s="172" t="s">
        <v>761</v>
      </c>
      <c r="F247" s="173" t="s">
        <v>762</v>
      </c>
      <c r="G247" s="174" t="s">
        <v>345</v>
      </c>
      <c r="H247" s="175">
        <v>26</v>
      </c>
      <c r="I247" s="176"/>
      <c r="J247" s="177">
        <f>ROUND(I247*H247,2)</f>
        <v>0</v>
      </c>
      <c r="K247" s="173" t="s">
        <v>137</v>
      </c>
      <c r="L247" s="38"/>
      <c r="M247" s="178" t="s">
        <v>5</v>
      </c>
      <c r="N247" s="179" t="s">
        <v>46</v>
      </c>
      <c r="O247" s="39"/>
      <c r="P247" s="180">
        <f>O247*H247</f>
        <v>0</v>
      </c>
      <c r="Q247" s="180">
        <v>6.0000000000000002E-5</v>
      </c>
      <c r="R247" s="180">
        <f>Q247*H247</f>
        <v>1.56E-3</v>
      </c>
      <c r="S247" s="180">
        <v>0</v>
      </c>
      <c r="T247" s="181">
        <f>S247*H247</f>
        <v>0</v>
      </c>
      <c r="AR247" s="21" t="s">
        <v>151</v>
      </c>
      <c r="AT247" s="21" t="s">
        <v>133</v>
      </c>
      <c r="AU247" s="21" t="s">
        <v>85</v>
      </c>
      <c r="AY247" s="21" t="s">
        <v>130</v>
      </c>
      <c r="BE247" s="182">
        <f>IF(N247="základní",J247,0)</f>
        <v>0</v>
      </c>
      <c r="BF247" s="182">
        <f>IF(N247="snížená",J247,0)</f>
        <v>0</v>
      </c>
      <c r="BG247" s="182">
        <f>IF(N247="zákl. přenesená",J247,0)</f>
        <v>0</v>
      </c>
      <c r="BH247" s="182">
        <f>IF(N247="sníž. přenesená",J247,0)</f>
        <v>0</v>
      </c>
      <c r="BI247" s="182">
        <f>IF(N247="nulová",J247,0)</f>
        <v>0</v>
      </c>
      <c r="BJ247" s="21" t="s">
        <v>83</v>
      </c>
      <c r="BK247" s="182">
        <f>ROUND(I247*H247,2)</f>
        <v>0</v>
      </c>
      <c r="BL247" s="21" t="s">
        <v>151</v>
      </c>
      <c r="BM247" s="21" t="s">
        <v>763</v>
      </c>
    </row>
    <row r="248" spans="2:65" s="1" customFormat="1" ht="24">
      <c r="B248" s="38"/>
      <c r="D248" s="183" t="s">
        <v>140</v>
      </c>
      <c r="F248" s="184" t="s">
        <v>764</v>
      </c>
      <c r="I248" s="185"/>
      <c r="L248" s="38"/>
      <c r="M248" s="186"/>
      <c r="N248" s="39"/>
      <c r="O248" s="39"/>
      <c r="P248" s="39"/>
      <c r="Q248" s="39"/>
      <c r="R248" s="39"/>
      <c r="S248" s="39"/>
      <c r="T248" s="67"/>
      <c r="AT248" s="21" t="s">
        <v>140</v>
      </c>
      <c r="AU248" s="21" t="s">
        <v>85</v>
      </c>
    </row>
    <row r="249" spans="2:65" s="1" customFormat="1" ht="25.5" customHeight="1">
      <c r="B249" s="170"/>
      <c r="C249" s="171" t="s">
        <v>765</v>
      </c>
      <c r="D249" s="171" t="s">
        <v>133</v>
      </c>
      <c r="E249" s="172" t="s">
        <v>766</v>
      </c>
      <c r="F249" s="173" t="s">
        <v>767</v>
      </c>
      <c r="G249" s="174" t="s">
        <v>171</v>
      </c>
      <c r="H249" s="175">
        <v>0.8</v>
      </c>
      <c r="I249" s="176"/>
      <c r="J249" s="177">
        <f>ROUND(I249*H249,2)</f>
        <v>0</v>
      </c>
      <c r="K249" s="173" t="s">
        <v>137</v>
      </c>
      <c r="L249" s="38"/>
      <c r="M249" s="178" t="s">
        <v>5</v>
      </c>
      <c r="N249" s="179" t="s">
        <v>46</v>
      </c>
      <c r="O249" s="39"/>
      <c r="P249" s="180">
        <f>O249*H249</f>
        <v>0</v>
      </c>
      <c r="Q249" s="180">
        <v>1.08E-3</v>
      </c>
      <c r="R249" s="180">
        <f>Q249*H249</f>
        <v>8.6400000000000008E-4</v>
      </c>
      <c r="S249" s="180">
        <v>5.2999999999999999E-2</v>
      </c>
      <c r="T249" s="181">
        <f>S249*H249</f>
        <v>4.24E-2</v>
      </c>
      <c r="AR249" s="21" t="s">
        <v>151</v>
      </c>
      <c r="AT249" s="21" t="s">
        <v>133</v>
      </c>
      <c r="AU249" s="21" t="s">
        <v>85</v>
      </c>
      <c r="AY249" s="21" t="s">
        <v>130</v>
      </c>
      <c r="BE249" s="182">
        <f>IF(N249="základní",J249,0)</f>
        <v>0</v>
      </c>
      <c r="BF249" s="182">
        <f>IF(N249="snížená",J249,0)</f>
        <v>0</v>
      </c>
      <c r="BG249" s="182">
        <f>IF(N249="zákl. přenesená",J249,0)</f>
        <v>0</v>
      </c>
      <c r="BH249" s="182">
        <f>IF(N249="sníž. přenesená",J249,0)</f>
        <v>0</v>
      </c>
      <c r="BI249" s="182">
        <f>IF(N249="nulová",J249,0)</f>
        <v>0</v>
      </c>
      <c r="BJ249" s="21" t="s">
        <v>83</v>
      </c>
      <c r="BK249" s="182">
        <f>ROUND(I249*H249,2)</f>
        <v>0</v>
      </c>
      <c r="BL249" s="21" t="s">
        <v>151</v>
      </c>
      <c r="BM249" s="21" t="s">
        <v>768</v>
      </c>
    </row>
    <row r="250" spans="2:65" s="1" customFormat="1" ht="24">
      <c r="B250" s="38"/>
      <c r="D250" s="183" t="s">
        <v>140</v>
      </c>
      <c r="F250" s="184" t="s">
        <v>769</v>
      </c>
      <c r="I250" s="185"/>
      <c r="L250" s="38"/>
      <c r="M250" s="186"/>
      <c r="N250" s="39"/>
      <c r="O250" s="39"/>
      <c r="P250" s="39"/>
      <c r="Q250" s="39"/>
      <c r="R250" s="39"/>
      <c r="S250" s="39"/>
      <c r="T250" s="67"/>
      <c r="AT250" s="21" t="s">
        <v>140</v>
      </c>
      <c r="AU250" s="21" t="s">
        <v>85</v>
      </c>
    </row>
    <row r="251" spans="2:65" s="1" customFormat="1" ht="25.5" customHeight="1">
      <c r="B251" s="170"/>
      <c r="C251" s="171" t="s">
        <v>770</v>
      </c>
      <c r="D251" s="171" t="s">
        <v>133</v>
      </c>
      <c r="E251" s="172" t="s">
        <v>771</v>
      </c>
      <c r="F251" s="173" t="s">
        <v>772</v>
      </c>
      <c r="G251" s="174" t="s">
        <v>232</v>
      </c>
      <c r="H251" s="175">
        <v>4.08</v>
      </c>
      <c r="I251" s="176"/>
      <c r="J251" s="177">
        <f>ROUND(I251*H251,2)</f>
        <v>0</v>
      </c>
      <c r="K251" s="173" t="s">
        <v>137</v>
      </c>
      <c r="L251" s="38"/>
      <c r="M251" s="178" t="s">
        <v>5</v>
      </c>
      <c r="N251" s="179" t="s">
        <v>46</v>
      </c>
      <c r="O251" s="39"/>
      <c r="P251" s="180">
        <f>O251*H251</f>
        <v>0</v>
      </c>
      <c r="Q251" s="180">
        <v>0</v>
      </c>
      <c r="R251" s="180">
        <f>Q251*H251</f>
        <v>0</v>
      </c>
      <c r="S251" s="180">
        <v>0.188</v>
      </c>
      <c r="T251" s="181">
        <f>S251*H251</f>
        <v>0.76704000000000006</v>
      </c>
      <c r="AR251" s="21" t="s">
        <v>151</v>
      </c>
      <c r="AT251" s="21" t="s">
        <v>133</v>
      </c>
      <c r="AU251" s="21" t="s">
        <v>85</v>
      </c>
      <c r="AY251" s="21" t="s">
        <v>130</v>
      </c>
      <c r="BE251" s="182">
        <f>IF(N251="základní",J251,0)</f>
        <v>0</v>
      </c>
      <c r="BF251" s="182">
        <f>IF(N251="snížená",J251,0)</f>
        <v>0</v>
      </c>
      <c r="BG251" s="182">
        <f>IF(N251="zákl. přenesená",J251,0)</f>
        <v>0</v>
      </c>
      <c r="BH251" s="182">
        <f>IF(N251="sníž. přenesená",J251,0)</f>
        <v>0</v>
      </c>
      <c r="BI251" s="182">
        <f>IF(N251="nulová",J251,0)</f>
        <v>0</v>
      </c>
      <c r="BJ251" s="21" t="s">
        <v>83</v>
      </c>
      <c r="BK251" s="182">
        <f>ROUND(I251*H251,2)</f>
        <v>0</v>
      </c>
      <c r="BL251" s="21" t="s">
        <v>151</v>
      </c>
      <c r="BM251" s="21" t="s">
        <v>773</v>
      </c>
    </row>
    <row r="252" spans="2:65" s="1" customFormat="1" ht="48">
      <c r="B252" s="38"/>
      <c r="D252" s="183" t="s">
        <v>140</v>
      </c>
      <c r="F252" s="184" t="s">
        <v>774</v>
      </c>
      <c r="I252" s="185"/>
      <c r="L252" s="38"/>
      <c r="M252" s="186"/>
      <c r="N252" s="39"/>
      <c r="O252" s="39"/>
      <c r="P252" s="39"/>
      <c r="Q252" s="39"/>
      <c r="R252" s="39"/>
      <c r="S252" s="39"/>
      <c r="T252" s="67"/>
      <c r="AT252" s="21" t="s">
        <v>140</v>
      </c>
      <c r="AU252" s="21" t="s">
        <v>85</v>
      </c>
    </row>
    <row r="253" spans="2:65" s="1" customFormat="1" ht="25.5" customHeight="1">
      <c r="B253" s="170"/>
      <c r="C253" s="171" t="s">
        <v>775</v>
      </c>
      <c r="D253" s="171" t="s">
        <v>133</v>
      </c>
      <c r="E253" s="172" t="s">
        <v>776</v>
      </c>
      <c r="F253" s="173" t="s">
        <v>777</v>
      </c>
      <c r="G253" s="174" t="s">
        <v>232</v>
      </c>
      <c r="H253" s="175">
        <v>35.17</v>
      </c>
      <c r="I253" s="176"/>
      <c r="J253" s="177">
        <f>ROUND(I253*H253,2)</f>
        <v>0</v>
      </c>
      <c r="K253" s="173" t="s">
        <v>137</v>
      </c>
      <c r="L253" s="38"/>
      <c r="M253" s="178" t="s">
        <v>5</v>
      </c>
      <c r="N253" s="179" t="s">
        <v>46</v>
      </c>
      <c r="O253" s="39"/>
      <c r="P253" s="180">
        <f>O253*H253</f>
        <v>0</v>
      </c>
      <c r="Q253" s="180">
        <v>0</v>
      </c>
      <c r="R253" s="180">
        <f>Q253*H253</f>
        <v>0</v>
      </c>
      <c r="S253" s="180">
        <v>7.0000000000000007E-2</v>
      </c>
      <c r="T253" s="181">
        <f>S253*H253</f>
        <v>2.4619000000000004</v>
      </c>
      <c r="AR253" s="21" t="s">
        <v>151</v>
      </c>
      <c r="AT253" s="21" t="s">
        <v>133</v>
      </c>
      <c r="AU253" s="21" t="s">
        <v>85</v>
      </c>
      <c r="AY253" s="21" t="s">
        <v>130</v>
      </c>
      <c r="BE253" s="182">
        <f>IF(N253="základní",J253,0)</f>
        <v>0</v>
      </c>
      <c r="BF253" s="182">
        <f>IF(N253="snížená",J253,0)</f>
        <v>0</v>
      </c>
      <c r="BG253" s="182">
        <f>IF(N253="zákl. přenesená",J253,0)</f>
        <v>0</v>
      </c>
      <c r="BH253" s="182">
        <f>IF(N253="sníž. přenesená",J253,0)</f>
        <v>0</v>
      </c>
      <c r="BI253" s="182">
        <f>IF(N253="nulová",J253,0)</f>
        <v>0</v>
      </c>
      <c r="BJ253" s="21" t="s">
        <v>83</v>
      </c>
      <c r="BK253" s="182">
        <f>ROUND(I253*H253,2)</f>
        <v>0</v>
      </c>
      <c r="BL253" s="21" t="s">
        <v>151</v>
      </c>
      <c r="BM253" s="21" t="s">
        <v>778</v>
      </c>
    </row>
    <row r="254" spans="2:65" s="1" customFormat="1" ht="48">
      <c r="B254" s="38"/>
      <c r="D254" s="183" t="s">
        <v>140</v>
      </c>
      <c r="F254" s="184" t="s">
        <v>779</v>
      </c>
      <c r="I254" s="185"/>
      <c r="L254" s="38"/>
      <c r="M254" s="186"/>
      <c r="N254" s="39"/>
      <c r="O254" s="39"/>
      <c r="P254" s="39"/>
      <c r="Q254" s="39"/>
      <c r="R254" s="39"/>
      <c r="S254" s="39"/>
      <c r="T254" s="67"/>
      <c r="AT254" s="21" t="s">
        <v>140</v>
      </c>
      <c r="AU254" s="21" t="s">
        <v>85</v>
      </c>
    </row>
    <row r="255" spans="2:65" s="1" customFormat="1" ht="25.5" customHeight="1">
      <c r="B255" s="170"/>
      <c r="C255" s="171" t="s">
        <v>780</v>
      </c>
      <c r="D255" s="171" t="s">
        <v>133</v>
      </c>
      <c r="E255" s="172" t="s">
        <v>781</v>
      </c>
      <c r="F255" s="173" t="s">
        <v>782</v>
      </c>
      <c r="G255" s="174" t="s">
        <v>232</v>
      </c>
      <c r="H255" s="175">
        <v>64.39</v>
      </c>
      <c r="I255" s="176"/>
      <c r="J255" s="177">
        <f>ROUND(I255*H255,2)</f>
        <v>0</v>
      </c>
      <c r="K255" s="173" t="s">
        <v>137</v>
      </c>
      <c r="L255" s="38"/>
      <c r="M255" s="178" t="s">
        <v>5</v>
      </c>
      <c r="N255" s="179" t="s">
        <v>46</v>
      </c>
      <c r="O255" s="39"/>
      <c r="P255" s="180">
        <f>O255*H255</f>
        <v>0</v>
      </c>
      <c r="Q255" s="180">
        <v>0</v>
      </c>
      <c r="R255" s="180">
        <f>Q255*H255</f>
        <v>0</v>
      </c>
      <c r="S255" s="180">
        <v>7.0000000000000007E-2</v>
      </c>
      <c r="T255" s="181">
        <f>S255*H255</f>
        <v>4.5073000000000008</v>
      </c>
      <c r="AR255" s="21" t="s">
        <v>151</v>
      </c>
      <c r="AT255" s="21" t="s">
        <v>133</v>
      </c>
      <c r="AU255" s="21" t="s">
        <v>85</v>
      </c>
      <c r="AY255" s="21" t="s">
        <v>130</v>
      </c>
      <c r="BE255" s="182">
        <f>IF(N255="základní",J255,0)</f>
        <v>0</v>
      </c>
      <c r="BF255" s="182">
        <f>IF(N255="snížená",J255,0)</f>
        <v>0</v>
      </c>
      <c r="BG255" s="182">
        <f>IF(N255="zákl. přenesená",J255,0)</f>
        <v>0</v>
      </c>
      <c r="BH255" s="182">
        <f>IF(N255="sníž. přenesená",J255,0)</f>
        <v>0</v>
      </c>
      <c r="BI255" s="182">
        <f>IF(N255="nulová",J255,0)</f>
        <v>0</v>
      </c>
      <c r="BJ255" s="21" t="s">
        <v>83</v>
      </c>
      <c r="BK255" s="182">
        <f>ROUND(I255*H255,2)</f>
        <v>0</v>
      </c>
      <c r="BL255" s="21" t="s">
        <v>151</v>
      </c>
      <c r="BM255" s="21" t="s">
        <v>783</v>
      </c>
    </row>
    <row r="256" spans="2:65" s="1" customFormat="1" ht="96">
      <c r="B256" s="38"/>
      <c r="D256" s="183" t="s">
        <v>140</v>
      </c>
      <c r="F256" s="184" t="s">
        <v>784</v>
      </c>
      <c r="I256" s="185"/>
      <c r="L256" s="38"/>
      <c r="M256" s="186"/>
      <c r="N256" s="39"/>
      <c r="O256" s="39"/>
      <c r="P256" s="39"/>
      <c r="Q256" s="39"/>
      <c r="R256" s="39"/>
      <c r="S256" s="39"/>
      <c r="T256" s="67"/>
      <c r="AT256" s="21" t="s">
        <v>140</v>
      </c>
      <c r="AU256" s="21" t="s">
        <v>85</v>
      </c>
    </row>
    <row r="257" spans="2:65" s="1" customFormat="1" ht="25.5" customHeight="1">
      <c r="B257" s="170"/>
      <c r="C257" s="171" t="s">
        <v>785</v>
      </c>
      <c r="D257" s="171" t="s">
        <v>133</v>
      </c>
      <c r="E257" s="172" t="s">
        <v>786</v>
      </c>
      <c r="F257" s="173" t="s">
        <v>787</v>
      </c>
      <c r="G257" s="174" t="s">
        <v>232</v>
      </c>
      <c r="H257" s="175">
        <v>0.77</v>
      </c>
      <c r="I257" s="176"/>
      <c r="J257" s="177">
        <f>ROUND(I257*H257,2)</f>
        <v>0</v>
      </c>
      <c r="K257" s="173" t="s">
        <v>137</v>
      </c>
      <c r="L257" s="38"/>
      <c r="M257" s="178" t="s">
        <v>5</v>
      </c>
      <c r="N257" s="179" t="s">
        <v>46</v>
      </c>
      <c r="O257" s="39"/>
      <c r="P257" s="180">
        <f>O257*H257</f>
        <v>0</v>
      </c>
      <c r="Q257" s="180">
        <v>0.19950000000000001</v>
      </c>
      <c r="R257" s="180">
        <f>Q257*H257</f>
        <v>0.153615</v>
      </c>
      <c r="S257" s="180">
        <v>0</v>
      </c>
      <c r="T257" s="181">
        <f>S257*H257</f>
        <v>0</v>
      </c>
      <c r="AR257" s="21" t="s">
        <v>151</v>
      </c>
      <c r="AT257" s="21" t="s">
        <v>133</v>
      </c>
      <c r="AU257" s="21" t="s">
        <v>85</v>
      </c>
      <c r="AY257" s="21" t="s">
        <v>130</v>
      </c>
      <c r="BE257" s="182">
        <f>IF(N257="základní",J257,0)</f>
        <v>0</v>
      </c>
      <c r="BF257" s="182">
        <f>IF(N257="snížená",J257,0)</f>
        <v>0</v>
      </c>
      <c r="BG257" s="182">
        <f>IF(N257="zákl. přenesená",J257,0)</f>
        <v>0</v>
      </c>
      <c r="BH257" s="182">
        <f>IF(N257="sníž. přenesená",J257,0)</f>
        <v>0</v>
      </c>
      <c r="BI257" s="182">
        <f>IF(N257="nulová",J257,0)</f>
        <v>0</v>
      </c>
      <c r="BJ257" s="21" t="s">
        <v>83</v>
      </c>
      <c r="BK257" s="182">
        <f>ROUND(I257*H257,2)</f>
        <v>0</v>
      </c>
      <c r="BL257" s="21" t="s">
        <v>151</v>
      </c>
      <c r="BM257" s="21" t="s">
        <v>788</v>
      </c>
    </row>
    <row r="258" spans="2:65" s="1" customFormat="1" ht="48">
      <c r="B258" s="38"/>
      <c r="D258" s="183" t="s">
        <v>140</v>
      </c>
      <c r="F258" s="184" t="s">
        <v>789</v>
      </c>
      <c r="I258" s="185"/>
      <c r="L258" s="38"/>
      <c r="M258" s="186"/>
      <c r="N258" s="39"/>
      <c r="O258" s="39"/>
      <c r="P258" s="39"/>
      <c r="Q258" s="39"/>
      <c r="R258" s="39"/>
      <c r="S258" s="39"/>
      <c r="T258" s="67"/>
      <c r="AT258" s="21" t="s">
        <v>140</v>
      </c>
      <c r="AU258" s="21" t="s">
        <v>85</v>
      </c>
    </row>
    <row r="259" spans="2:65" s="1" customFormat="1" ht="25.5" customHeight="1">
      <c r="B259" s="170"/>
      <c r="C259" s="171" t="s">
        <v>790</v>
      </c>
      <c r="D259" s="171" t="s">
        <v>133</v>
      </c>
      <c r="E259" s="172" t="s">
        <v>791</v>
      </c>
      <c r="F259" s="173" t="s">
        <v>792</v>
      </c>
      <c r="G259" s="174" t="s">
        <v>232</v>
      </c>
      <c r="H259" s="175">
        <v>0.8</v>
      </c>
      <c r="I259" s="176"/>
      <c r="J259" s="177">
        <f>ROUND(I259*H259,2)</f>
        <v>0</v>
      </c>
      <c r="K259" s="173" t="s">
        <v>137</v>
      </c>
      <c r="L259" s="38"/>
      <c r="M259" s="178" t="s">
        <v>5</v>
      </c>
      <c r="N259" s="179" t="s">
        <v>46</v>
      </c>
      <c r="O259" s="39"/>
      <c r="P259" s="180">
        <f>O259*H259</f>
        <v>0</v>
      </c>
      <c r="Q259" s="180">
        <v>9.8999999999999999E-4</v>
      </c>
      <c r="R259" s="180">
        <f>Q259*H259</f>
        <v>7.9200000000000006E-4</v>
      </c>
      <c r="S259" s="180">
        <v>0</v>
      </c>
      <c r="T259" s="181">
        <f>S259*H259</f>
        <v>0</v>
      </c>
      <c r="AR259" s="21" t="s">
        <v>151</v>
      </c>
      <c r="AT259" s="21" t="s">
        <v>133</v>
      </c>
      <c r="AU259" s="21" t="s">
        <v>85</v>
      </c>
      <c r="AY259" s="21" t="s">
        <v>130</v>
      </c>
      <c r="BE259" s="182">
        <f>IF(N259="základní",J259,0)</f>
        <v>0</v>
      </c>
      <c r="BF259" s="182">
        <f>IF(N259="snížená",J259,0)</f>
        <v>0</v>
      </c>
      <c r="BG259" s="182">
        <f>IF(N259="zákl. přenesená",J259,0)</f>
        <v>0</v>
      </c>
      <c r="BH259" s="182">
        <f>IF(N259="sníž. přenesená",J259,0)</f>
        <v>0</v>
      </c>
      <c r="BI259" s="182">
        <f>IF(N259="nulová",J259,0)</f>
        <v>0</v>
      </c>
      <c r="BJ259" s="21" t="s">
        <v>83</v>
      </c>
      <c r="BK259" s="182">
        <f>ROUND(I259*H259,2)</f>
        <v>0</v>
      </c>
      <c r="BL259" s="21" t="s">
        <v>151</v>
      </c>
      <c r="BM259" s="21" t="s">
        <v>793</v>
      </c>
    </row>
    <row r="260" spans="2:65" s="1" customFormat="1" ht="48">
      <c r="B260" s="38"/>
      <c r="D260" s="183" t="s">
        <v>140</v>
      </c>
      <c r="F260" s="184" t="s">
        <v>794</v>
      </c>
      <c r="I260" s="185"/>
      <c r="L260" s="38"/>
      <c r="M260" s="186"/>
      <c r="N260" s="39"/>
      <c r="O260" s="39"/>
      <c r="P260" s="39"/>
      <c r="Q260" s="39"/>
      <c r="R260" s="39"/>
      <c r="S260" s="39"/>
      <c r="T260" s="67"/>
      <c r="AT260" s="21" t="s">
        <v>140</v>
      </c>
      <c r="AU260" s="21" t="s">
        <v>85</v>
      </c>
    </row>
    <row r="261" spans="2:65" s="1" customFormat="1" ht="25.5" customHeight="1">
      <c r="B261" s="170"/>
      <c r="C261" s="171" t="s">
        <v>795</v>
      </c>
      <c r="D261" s="171" t="s">
        <v>133</v>
      </c>
      <c r="E261" s="172" t="s">
        <v>796</v>
      </c>
      <c r="F261" s="173" t="s">
        <v>797</v>
      </c>
      <c r="G261" s="174" t="s">
        <v>171</v>
      </c>
      <c r="H261" s="175">
        <v>1.6</v>
      </c>
      <c r="I261" s="176"/>
      <c r="J261" s="177">
        <f>ROUND(I261*H261,2)</f>
        <v>0</v>
      </c>
      <c r="K261" s="173" t="s">
        <v>137</v>
      </c>
      <c r="L261" s="38"/>
      <c r="M261" s="178" t="s">
        <v>5</v>
      </c>
      <c r="N261" s="179" t="s">
        <v>46</v>
      </c>
      <c r="O261" s="39"/>
      <c r="P261" s="180">
        <f>O261*H261</f>
        <v>0</v>
      </c>
      <c r="Q261" s="180">
        <v>3.2000000000000003E-4</v>
      </c>
      <c r="R261" s="180">
        <f>Q261*H261</f>
        <v>5.1200000000000009E-4</v>
      </c>
      <c r="S261" s="180">
        <v>0</v>
      </c>
      <c r="T261" s="181">
        <f>S261*H261</f>
        <v>0</v>
      </c>
      <c r="AR261" s="21" t="s">
        <v>151</v>
      </c>
      <c r="AT261" s="21" t="s">
        <v>133</v>
      </c>
      <c r="AU261" s="21" t="s">
        <v>85</v>
      </c>
      <c r="AY261" s="21" t="s">
        <v>130</v>
      </c>
      <c r="BE261" s="182">
        <f>IF(N261="základní",J261,0)</f>
        <v>0</v>
      </c>
      <c r="BF261" s="182">
        <f>IF(N261="snížená",J261,0)</f>
        <v>0</v>
      </c>
      <c r="BG261" s="182">
        <f>IF(N261="zákl. přenesená",J261,0)</f>
        <v>0</v>
      </c>
      <c r="BH261" s="182">
        <f>IF(N261="sníž. přenesená",J261,0)</f>
        <v>0</v>
      </c>
      <c r="BI261" s="182">
        <f>IF(N261="nulová",J261,0)</f>
        <v>0</v>
      </c>
      <c r="BJ261" s="21" t="s">
        <v>83</v>
      </c>
      <c r="BK261" s="182">
        <f>ROUND(I261*H261,2)</f>
        <v>0</v>
      </c>
      <c r="BL261" s="21" t="s">
        <v>151</v>
      </c>
      <c r="BM261" s="21" t="s">
        <v>798</v>
      </c>
    </row>
    <row r="262" spans="2:65" s="1" customFormat="1" ht="60">
      <c r="B262" s="38"/>
      <c r="D262" s="183" t="s">
        <v>140</v>
      </c>
      <c r="F262" s="184" t="s">
        <v>799</v>
      </c>
      <c r="I262" s="185"/>
      <c r="L262" s="38"/>
      <c r="M262" s="186"/>
      <c r="N262" s="39"/>
      <c r="O262" s="39"/>
      <c r="P262" s="39"/>
      <c r="Q262" s="39"/>
      <c r="R262" s="39"/>
      <c r="S262" s="39"/>
      <c r="T262" s="67"/>
      <c r="AT262" s="21" t="s">
        <v>140</v>
      </c>
      <c r="AU262" s="21" t="s">
        <v>85</v>
      </c>
    </row>
    <row r="263" spans="2:65" s="1" customFormat="1" ht="25.5" customHeight="1">
      <c r="B263" s="170"/>
      <c r="C263" s="171" t="s">
        <v>800</v>
      </c>
      <c r="D263" s="171" t="s">
        <v>133</v>
      </c>
      <c r="E263" s="172" t="s">
        <v>801</v>
      </c>
      <c r="F263" s="173" t="s">
        <v>802</v>
      </c>
      <c r="G263" s="174" t="s">
        <v>171</v>
      </c>
      <c r="H263" s="175">
        <v>20</v>
      </c>
      <c r="I263" s="176"/>
      <c r="J263" s="177">
        <f>ROUND(I263*H263,2)</f>
        <v>0</v>
      </c>
      <c r="K263" s="173" t="s">
        <v>137</v>
      </c>
      <c r="L263" s="38"/>
      <c r="M263" s="178" t="s">
        <v>5</v>
      </c>
      <c r="N263" s="179" t="s">
        <v>46</v>
      </c>
      <c r="O263" s="39"/>
      <c r="P263" s="180">
        <f>O263*H263</f>
        <v>0</v>
      </c>
      <c r="Q263" s="180">
        <v>4.6999999999999999E-4</v>
      </c>
      <c r="R263" s="180">
        <f>Q263*H263</f>
        <v>9.4000000000000004E-3</v>
      </c>
      <c r="S263" s="180">
        <v>1E-3</v>
      </c>
      <c r="T263" s="181">
        <f>S263*H263</f>
        <v>0.02</v>
      </c>
      <c r="AR263" s="21" t="s">
        <v>151</v>
      </c>
      <c r="AT263" s="21" t="s">
        <v>133</v>
      </c>
      <c r="AU263" s="21" t="s">
        <v>85</v>
      </c>
      <c r="AY263" s="21" t="s">
        <v>130</v>
      </c>
      <c r="BE263" s="182">
        <f>IF(N263="základní",J263,0)</f>
        <v>0</v>
      </c>
      <c r="BF263" s="182">
        <f>IF(N263="snížená",J263,0)</f>
        <v>0</v>
      </c>
      <c r="BG263" s="182">
        <f>IF(N263="zákl. přenesená",J263,0)</f>
        <v>0</v>
      </c>
      <c r="BH263" s="182">
        <f>IF(N263="sníž. přenesená",J263,0)</f>
        <v>0</v>
      </c>
      <c r="BI263" s="182">
        <f>IF(N263="nulová",J263,0)</f>
        <v>0</v>
      </c>
      <c r="BJ263" s="21" t="s">
        <v>83</v>
      </c>
      <c r="BK263" s="182">
        <f>ROUND(I263*H263,2)</f>
        <v>0</v>
      </c>
      <c r="BL263" s="21" t="s">
        <v>151</v>
      </c>
      <c r="BM263" s="21" t="s">
        <v>803</v>
      </c>
    </row>
    <row r="264" spans="2:65" s="1" customFormat="1" ht="60">
      <c r="B264" s="38"/>
      <c r="D264" s="183" t="s">
        <v>140</v>
      </c>
      <c r="F264" s="184" t="s">
        <v>804</v>
      </c>
      <c r="I264" s="185"/>
      <c r="L264" s="38"/>
      <c r="M264" s="186"/>
      <c r="N264" s="39"/>
      <c r="O264" s="39"/>
      <c r="P264" s="39"/>
      <c r="Q264" s="39"/>
      <c r="R264" s="39"/>
      <c r="S264" s="39"/>
      <c r="T264" s="67"/>
      <c r="AT264" s="21" t="s">
        <v>140</v>
      </c>
      <c r="AU264" s="21" t="s">
        <v>85</v>
      </c>
    </row>
    <row r="265" spans="2:65" s="1" customFormat="1" ht="25.5" customHeight="1">
      <c r="B265" s="170"/>
      <c r="C265" s="171" t="s">
        <v>805</v>
      </c>
      <c r="D265" s="171" t="s">
        <v>133</v>
      </c>
      <c r="E265" s="172" t="s">
        <v>806</v>
      </c>
      <c r="F265" s="173" t="s">
        <v>807</v>
      </c>
      <c r="G265" s="174" t="s">
        <v>171</v>
      </c>
      <c r="H265" s="175">
        <v>19</v>
      </c>
      <c r="I265" s="176"/>
      <c r="J265" s="177">
        <f>ROUND(I265*H265,2)</f>
        <v>0</v>
      </c>
      <c r="K265" s="173" t="s">
        <v>137</v>
      </c>
      <c r="L265" s="38"/>
      <c r="M265" s="178" t="s">
        <v>5</v>
      </c>
      <c r="N265" s="179" t="s">
        <v>46</v>
      </c>
      <c r="O265" s="39"/>
      <c r="P265" s="180">
        <f>O265*H265</f>
        <v>0</v>
      </c>
      <c r="Q265" s="180">
        <v>7.2999999999999996E-4</v>
      </c>
      <c r="R265" s="180">
        <f>Q265*H265</f>
        <v>1.3869999999999999E-2</v>
      </c>
      <c r="S265" s="180">
        <v>1E-3</v>
      </c>
      <c r="T265" s="181">
        <f>S265*H265</f>
        <v>1.9E-2</v>
      </c>
      <c r="AR265" s="21" t="s">
        <v>151</v>
      </c>
      <c r="AT265" s="21" t="s">
        <v>133</v>
      </c>
      <c r="AU265" s="21" t="s">
        <v>85</v>
      </c>
      <c r="AY265" s="21" t="s">
        <v>130</v>
      </c>
      <c r="BE265" s="182">
        <f>IF(N265="základní",J265,0)</f>
        <v>0</v>
      </c>
      <c r="BF265" s="182">
        <f>IF(N265="snížená",J265,0)</f>
        <v>0</v>
      </c>
      <c r="BG265" s="182">
        <f>IF(N265="zákl. přenesená",J265,0)</f>
        <v>0</v>
      </c>
      <c r="BH265" s="182">
        <f>IF(N265="sníž. přenesená",J265,0)</f>
        <v>0</v>
      </c>
      <c r="BI265" s="182">
        <f>IF(N265="nulová",J265,0)</f>
        <v>0</v>
      </c>
      <c r="BJ265" s="21" t="s">
        <v>83</v>
      </c>
      <c r="BK265" s="182">
        <f>ROUND(I265*H265,2)</f>
        <v>0</v>
      </c>
      <c r="BL265" s="21" t="s">
        <v>151</v>
      </c>
      <c r="BM265" s="21" t="s">
        <v>808</v>
      </c>
    </row>
    <row r="266" spans="2:65" s="1" customFormat="1" ht="60">
      <c r="B266" s="38"/>
      <c r="D266" s="183" t="s">
        <v>140</v>
      </c>
      <c r="F266" s="184" t="s">
        <v>809</v>
      </c>
      <c r="I266" s="185"/>
      <c r="L266" s="38"/>
      <c r="M266" s="186"/>
      <c r="N266" s="39"/>
      <c r="O266" s="39"/>
      <c r="P266" s="39"/>
      <c r="Q266" s="39"/>
      <c r="R266" s="39"/>
      <c r="S266" s="39"/>
      <c r="T266" s="67"/>
      <c r="AT266" s="21" t="s">
        <v>140</v>
      </c>
      <c r="AU266" s="21" t="s">
        <v>85</v>
      </c>
    </row>
    <row r="267" spans="2:65" s="1" customFormat="1" ht="16.5" customHeight="1">
      <c r="B267" s="170"/>
      <c r="C267" s="171" t="s">
        <v>810</v>
      </c>
      <c r="D267" s="171" t="s">
        <v>133</v>
      </c>
      <c r="E267" s="172" t="s">
        <v>811</v>
      </c>
      <c r="F267" s="173" t="s">
        <v>812</v>
      </c>
      <c r="G267" s="174" t="s">
        <v>296</v>
      </c>
      <c r="H267" s="175">
        <v>156</v>
      </c>
      <c r="I267" s="176"/>
      <c r="J267" s="177">
        <f>ROUND(I267*H267,2)</f>
        <v>0</v>
      </c>
      <c r="K267" s="173" t="s">
        <v>188</v>
      </c>
      <c r="L267" s="38"/>
      <c r="M267" s="178" t="s">
        <v>5</v>
      </c>
      <c r="N267" s="179" t="s">
        <v>46</v>
      </c>
      <c r="O267" s="39"/>
      <c r="P267" s="180">
        <f>O267*H267</f>
        <v>0</v>
      </c>
      <c r="Q267" s="180">
        <v>0</v>
      </c>
      <c r="R267" s="180">
        <f>Q267*H267</f>
        <v>0</v>
      </c>
      <c r="S267" s="180">
        <v>0</v>
      </c>
      <c r="T267" s="181">
        <f>S267*H267</f>
        <v>0</v>
      </c>
      <c r="AR267" s="21" t="s">
        <v>151</v>
      </c>
      <c r="AT267" s="21" t="s">
        <v>133</v>
      </c>
      <c r="AU267" s="21" t="s">
        <v>85</v>
      </c>
      <c r="AY267" s="21" t="s">
        <v>130</v>
      </c>
      <c r="BE267" s="182">
        <f>IF(N267="základní",J267,0)</f>
        <v>0</v>
      </c>
      <c r="BF267" s="182">
        <f>IF(N267="snížená",J267,0)</f>
        <v>0</v>
      </c>
      <c r="BG267" s="182">
        <f>IF(N267="zákl. přenesená",J267,0)</f>
        <v>0</v>
      </c>
      <c r="BH267" s="182">
        <f>IF(N267="sníž. přenesená",J267,0)</f>
        <v>0</v>
      </c>
      <c r="BI267" s="182">
        <f>IF(N267="nulová",J267,0)</f>
        <v>0</v>
      </c>
      <c r="BJ267" s="21" t="s">
        <v>83</v>
      </c>
      <c r="BK267" s="182">
        <f>ROUND(I267*H267,2)</f>
        <v>0</v>
      </c>
      <c r="BL267" s="21" t="s">
        <v>151</v>
      </c>
      <c r="BM267" s="21" t="s">
        <v>813</v>
      </c>
    </row>
    <row r="268" spans="2:65" s="1" customFormat="1" ht="36">
      <c r="B268" s="38"/>
      <c r="D268" s="183" t="s">
        <v>140</v>
      </c>
      <c r="F268" s="184" t="s">
        <v>814</v>
      </c>
      <c r="I268" s="185"/>
      <c r="L268" s="38"/>
      <c r="M268" s="186"/>
      <c r="N268" s="39"/>
      <c r="O268" s="39"/>
      <c r="P268" s="39"/>
      <c r="Q268" s="39"/>
      <c r="R268" s="39"/>
      <c r="S268" s="39"/>
      <c r="T268" s="67"/>
      <c r="AT268" s="21" t="s">
        <v>140</v>
      </c>
      <c r="AU268" s="21" t="s">
        <v>85</v>
      </c>
    </row>
    <row r="269" spans="2:65" s="1" customFormat="1" ht="16.5" customHeight="1">
      <c r="B269" s="170"/>
      <c r="C269" s="171" t="s">
        <v>815</v>
      </c>
      <c r="D269" s="171" t="s">
        <v>133</v>
      </c>
      <c r="E269" s="172" t="s">
        <v>816</v>
      </c>
      <c r="F269" s="173" t="s">
        <v>817</v>
      </c>
      <c r="G269" s="174" t="s">
        <v>245</v>
      </c>
      <c r="H269" s="175">
        <v>28</v>
      </c>
      <c r="I269" s="176"/>
      <c r="J269" s="177">
        <f>ROUND(I269*H269,2)</f>
        <v>0</v>
      </c>
      <c r="K269" s="173" t="s">
        <v>188</v>
      </c>
      <c r="L269" s="38"/>
      <c r="M269" s="178" t="s">
        <v>5</v>
      </c>
      <c r="N269" s="179" t="s">
        <v>46</v>
      </c>
      <c r="O269" s="39"/>
      <c r="P269" s="180">
        <f>O269*H269</f>
        <v>0</v>
      </c>
      <c r="Q269" s="180">
        <v>0</v>
      </c>
      <c r="R269" s="180">
        <f>Q269*H269</f>
        <v>0</v>
      </c>
      <c r="S269" s="180">
        <v>0</v>
      </c>
      <c r="T269" s="181">
        <f>S269*H269</f>
        <v>0</v>
      </c>
      <c r="AR269" s="21" t="s">
        <v>151</v>
      </c>
      <c r="AT269" s="21" t="s">
        <v>133</v>
      </c>
      <c r="AU269" s="21" t="s">
        <v>85</v>
      </c>
      <c r="AY269" s="21" t="s">
        <v>130</v>
      </c>
      <c r="BE269" s="182">
        <f>IF(N269="základní",J269,0)</f>
        <v>0</v>
      </c>
      <c r="BF269" s="182">
        <f>IF(N269="snížená",J269,0)</f>
        <v>0</v>
      </c>
      <c r="BG269" s="182">
        <f>IF(N269="zákl. přenesená",J269,0)</f>
        <v>0</v>
      </c>
      <c r="BH269" s="182">
        <f>IF(N269="sníž. přenesená",J269,0)</f>
        <v>0</v>
      </c>
      <c r="BI269" s="182">
        <f>IF(N269="nulová",J269,0)</f>
        <v>0</v>
      </c>
      <c r="BJ269" s="21" t="s">
        <v>83</v>
      </c>
      <c r="BK269" s="182">
        <f>ROUND(I269*H269,2)</f>
        <v>0</v>
      </c>
      <c r="BL269" s="21" t="s">
        <v>151</v>
      </c>
      <c r="BM269" s="21" t="s">
        <v>818</v>
      </c>
    </row>
    <row r="270" spans="2:65" s="1" customFormat="1" ht="36">
      <c r="B270" s="38"/>
      <c r="D270" s="183" t="s">
        <v>140</v>
      </c>
      <c r="F270" s="184" t="s">
        <v>819</v>
      </c>
      <c r="I270" s="185"/>
      <c r="L270" s="38"/>
      <c r="M270" s="186"/>
      <c r="N270" s="39"/>
      <c r="O270" s="39"/>
      <c r="P270" s="39"/>
      <c r="Q270" s="39"/>
      <c r="R270" s="39"/>
      <c r="S270" s="39"/>
      <c r="T270" s="67"/>
      <c r="AT270" s="21" t="s">
        <v>140</v>
      </c>
      <c r="AU270" s="21" t="s">
        <v>85</v>
      </c>
    </row>
    <row r="271" spans="2:65" s="10" customFormat="1" ht="29.85" customHeight="1">
      <c r="B271" s="157"/>
      <c r="D271" s="158" t="s">
        <v>74</v>
      </c>
      <c r="E271" s="168" t="s">
        <v>397</v>
      </c>
      <c r="F271" s="168" t="s">
        <v>398</v>
      </c>
      <c r="I271" s="160"/>
      <c r="J271" s="169">
        <f>BK271</f>
        <v>0</v>
      </c>
      <c r="L271" s="157"/>
      <c r="M271" s="162"/>
      <c r="N271" s="163"/>
      <c r="O271" s="163"/>
      <c r="P271" s="164">
        <f>SUM(P272:P284)</f>
        <v>0</v>
      </c>
      <c r="Q271" s="163"/>
      <c r="R271" s="164">
        <f>SUM(R272:R284)</f>
        <v>0</v>
      </c>
      <c r="S271" s="163"/>
      <c r="T271" s="165">
        <f>SUM(T272:T284)</f>
        <v>0</v>
      </c>
      <c r="AR271" s="158" t="s">
        <v>83</v>
      </c>
      <c r="AT271" s="166" t="s">
        <v>74</v>
      </c>
      <c r="AU271" s="166" t="s">
        <v>83</v>
      </c>
      <c r="AY271" s="158" t="s">
        <v>130</v>
      </c>
      <c r="BK271" s="167">
        <f>SUM(BK272:BK284)</f>
        <v>0</v>
      </c>
    </row>
    <row r="272" spans="2:65" s="1" customFormat="1" ht="25.5" customHeight="1">
      <c r="B272" s="170"/>
      <c r="C272" s="171" t="s">
        <v>820</v>
      </c>
      <c r="D272" s="171" t="s">
        <v>133</v>
      </c>
      <c r="E272" s="172" t="s">
        <v>400</v>
      </c>
      <c r="F272" s="173" t="s">
        <v>401</v>
      </c>
      <c r="G272" s="174" t="s">
        <v>278</v>
      </c>
      <c r="H272" s="175">
        <v>85.71</v>
      </c>
      <c r="I272" s="176"/>
      <c r="J272" s="177">
        <f>ROUND(I272*H272,2)</f>
        <v>0</v>
      </c>
      <c r="K272" s="173" t="s">
        <v>137</v>
      </c>
      <c r="L272" s="38"/>
      <c r="M272" s="178" t="s">
        <v>5</v>
      </c>
      <c r="N272" s="179" t="s">
        <v>46</v>
      </c>
      <c r="O272" s="39"/>
      <c r="P272" s="180">
        <f>O272*H272</f>
        <v>0</v>
      </c>
      <c r="Q272" s="180">
        <v>0</v>
      </c>
      <c r="R272" s="180">
        <f>Q272*H272</f>
        <v>0</v>
      </c>
      <c r="S272" s="180">
        <v>0</v>
      </c>
      <c r="T272" s="181">
        <f>S272*H272</f>
        <v>0</v>
      </c>
      <c r="AR272" s="21" t="s">
        <v>151</v>
      </c>
      <c r="AT272" s="21" t="s">
        <v>133</v>
      </c>
      <c r="AU272" s="21" t="s">
        <v>85</v>
      </c>
      <c r="AY272" s="21" t="s">
        <v>130</v>
      </c>
      <c r="BE272" s="182">
        <f>IF(N272="základní",J272,0)</f>
        <v>0</v>
      </c>
      <c r="BF272" s="182">
        <f>IF(N272="snížená",J272,0)</f>
        <v>0</v>
      </c>
      <c r="BG272" s="182">
        <f>IF(N272="zákl. přenesená",J272,0)</f>
        <v>0</v>
      </c>
      <c r="BH272" s="182">
        <f>IF(N272="sníž. přenesená",J272,0)</f>
        <v>0</v>
      </c>
      <c r="BI272" s="182">
        <f>IF(N272="nulová",J272,0)</f>
        <v>0</v>
      </c>
      <c r="BJ272" s="21" t="s">
        <v>83</v>
      </c>
      <c r="BK272" s="182">
        <f>ROUND(I272*H272,2)</f>
        <v>0</v>
      </c>
      <c r="BL272" s="21" t="s">
        <v>151</v>
      </c>
      <c r="BM272" s="21" t="s">
        <v>821</v>
      </c>
    </row>
    <row r="273" spans="2:65" s="1" customFormat="1" ht="96">
      <c r="B273" s="38"/>
      <c r="D273" s="183" t="s">
        <v>140</v>
      </c>
      <c r="F273" s="184" t="s">
        <v>822</v>
      </c>
      <c r="I273" s="185"/>
      <c r="L273" s="38"/>
      <c r="M273" s="186"/>
      <c r="N273" s="39"/>
      <c r="O273" s="39"/>
      <c r="P273" s="39"/>
      <c r="Q273" s="39"/>
      <c r="R273" s="39"/>
      <c r="S273" s="39"/>
      <c r="T273" s="67"/>
      <c r="AT273" s="21" t="s">
        <v>140</v>
      </c>
      <c r="AU273" s="21" t="s">
        <v>85</v>
      </c>
    </row>
    <row r="274" spans="2:65" s="1" customFormat="1" ht="25.5" customHeight="1">
      <c r="B274" s="170"/>
      <c r="C274" s="171" t="s">
        <v>823</v>
      </c>
      <c r="D274" s="171" t="s">
        <v>133</v>
      </c>
      <c r="E274" s="172" t="s">
        <v>405</v>
      </c>
      <c r="F274" s="173" t="s">
        <v>406</v>
      </c>
      <c r="G274" s="174" t="s">
        <v>278</v>
      </c>
      <c r="H274" s="175">
        <v>771.39</v>
      </c>
      <c r="I274" s="176"/>
      <c r="J274" s="177">
        <f>ROUND(I274*H274,2)</f>
        <v>0</v>
      </c>
      <c r="K274" s="173" t="s">
        <v>137</v>
      </c>
      <c r="L274" s="38"/>
      <c r="M274" s="178" t="s">
        <v>5</v>
      </c>
      <c r="N274" s="179" t="s">
        <v>46</v>
      </c>
      <c r="O274" s="39"/>
      <c r="P274" s="180">
        <f>O274*H274</f>
        <v>0</v>
      </c>
      <c r="Q274" s="180">
        <v>0</v>
      </c>
      <c r="R274" s="180">
        <f>Q274*H274</f>
        <v>0</v>
      </c>
      <c r="S274" s="180">
        <v>0</v>
      </c>
      <c r="T274" s="181">
        <f>S274*H274</f>
        <v>0</v>
      </c>
      <c r="AR274" s="21" t="s">
        <v>151</v>
      </c>
      <c r="AT274" s="21" t="s">
        <v>133</v>
      </c>
      <c r="AU274" s="21" t="s">
        <v>85</v>
      </c>
      <c r="AY274" s="21" t="s">
        <v>130</v>
      </c>
      <c r="BE274" s="182">
        <f>IF(N274="základní",J274,0)</f>
        <v>0</v>
      </c>
      <c r="BF274" s="182">
        <f>IF(N274="snížená",J274,0)</f>
        <v>0</v>
      </c>
      <c r="BG274" s="182">
        <f>IF(N274="zákl. přenesená",J274,0)</f>
        <v>0</v>
      </c>
      <c r="BH274" s="182">
        <f>IF(N274="sníž. přenesená",J274,0)</f>
        <v>0</v>
      </c>
      <c r="BI274" s="182">
        <f>IF(N274="nulová",J274,0)</f>
        <v>0</v>
      </c>
      <c r="BJ274" s="21" t="s">
        <v>83</v>
      </c>
      <c r="BK274" s="182">
        <f>ROUND(I274*H274,2)</f>
        <v>0</v>
      </c>
      <c r="BL274" s="21" t="s">
        <v>151</v>
      </c>
      <c r="BM274" s="21" t="s">
        <v>824</v>
      </c>
    </row>
    <row r="275" spans="2:65" s="1" customFormat="1" ht="24">
      <c r="B275" s="38"/>
      <c r="D275" s="183" t="s">
        <v>140</v>
      </c>
      <c r="F275" s="184" t="s">
        <v>408</v>
      </c>
      <c r="I275" s="185"/>
      <c r="L275" s="38"/>
      <c r="M275" s="186"/>
      <c r="N275" s="39"/>
      <c r="O275" s="39"/>
      <c r="P275" s="39"/>
      <c r="Q275" s="39"/>
      <c r="R275" s="39"/>
      <c r="S275" s="39"/>
      <c r="T275" s="67"/>
      <c r="AT275" s="21" t="s">
        <v>140</v>
      </c>
      <c r="AU275" s="21" t="s">
        <v>85</v>
      </c>
    </row>
    <row r="276" spans="2:65" s="11" customFormat="1" ht="12">
      <c r="B276" s="200"/>
      <c r="D276" s="183" t="s">
        <v>298</v>
      </c>
      <c r="F276" s="201" t="s">
        <v>825</v>
      </c>
      <c r="H276" s="202">
        <v>771.39</v>
      </c>
      <c r="I276" s="203"/>
      <c r="L276" s="200"/>
      <c r="M276" s="204"/>
      <c r="N276" s="205"/>
      <c r="O276" s="205"/>
      <c r="P276" s="205"/>
      <c r="Q276" s="205"/>
      <c r="R276" s="205"/>
      <c r="S276" s="205"/>
      <c r="T276" s="206"/>
      <c r="AT276" s="207" t="s">
        <v>298</v>
      </c>
      <c r="AU276" s="207" t="s">
        <v>85</v>
      </c>
      <c r="AV276" s="11" t="s">
        <v>85</v>
      </c>
      <c r="AW276" s="11" t="s">
        <v>6</v>
      </c>
      <c r="AX276" s="11" t="s">
        <v>83</v>
      </c>
      <c r="AY276" s="207" t="s">
        <v>130</v>
      </c>
    </row>
    <row r="277" spans="2:65" s="1" customFormat="1" ht="25.5" customHeight="1">
      <c r="B277" s="170"/>
      <c r="C277" s="171" t="s">
        <v>826</v>
      </c>
      <c r="D277" s="171" t="s">
        <v>133</v>
      </c>
      <c r="E277" s="172" t="s">
        <v>827</v>
      </c>
      <c r="F277" s="173" t="s">
        <v>828</v>
      </c>
      <c r="G277" s="174" t="s">
        <v>278</v>
      </c>
      <c r="H277" s="175">
        <v>14.13</v>
      </c>
      <c r="I277" s="176"/>
      <c r="J277" s="177">
        <f>ROUND(I277*H277,2)</f>
        <v>0</v>
      </c>
      <c r="K277" s="173" t="s">
        <v>137</v>
      </c>
      <c r="L277" s="38"/>
      <c r="M277" s="178" t="s">
        <v>5</v>
      </c>
      <c r="N277" s="179" t="s">
        <v>46</v>
      </c>
      <c r="O277" s="39"/>
      <c r="P277" s="180">
        <f>O277*H277</f>
        <v>0</v>
      </c>
      <c r="Q277" s="180">
        <v>0</v>
      </c>
      <c r="R277" s="180">
        <f>Q277*H277</f>
        <v>0</v>
      </c>
      <c r="S277" s="180">
        <v>0</v>
      </c>
      <c r="T277" s="181">
        <f>S277*H277</f>
        <v>0</v>
      </c>
      <c r="AR277" s="21" t="s">
        <v>151</v>
      </c>
      <c r="AT277" s="21" t="s">
        <v>133</v>
      </c>
      <c r="AU277" s="21" t="s">
        <v>85</v>
      </c>
      <c r="AY277" s="21" t="s">
        <v>130</v>
      </c>
      <c r="BE277" s="182">
        <f>IF(N277="základní",J277,0)</f>
        <v>0</v>
      </c>
      <c r="BF277" s="182">
        <f>IF(N277="snížená",J277,0)</f>
        <v>0</v>
      </c>
      <c r="BG277" s="182">
        <f>IF(N277="zákl. přenesená",J277,0)</f>
        <v>0</v>
      </c>
      <c r="BH277" s="182">
        <f>IF(N277="sníž. přenesená",J277,0)</f>
        <v>0</v>
      </c>
      <c r="BI277" s="182">
        <f>IF(N277="nulová",J277,0)</f>
        <v>0</v>
      </c>
      <c r="BJ277" s="21" t="s">
        <v>83</v>
      </c>
      <c r="BK277" s="182">
        <f>ROUND(I277*H277,2)</f>
        <v>0</v>
      </c>
      <c r="BL277" s="21" t="s">
        <v>151</v>
      </c>
      <c r="BM277" s="21" t="s">
        <v>829</v>
      </c>
    </row>
    <row r="278" spans="2:65" s="1" customFormat="1" ht="24">
      <c r="B278" s="38"/>
      <c r="D278" s="183" t="s">
        <v>140</v>
      </c>
      <c r="F278" s="184" t="s">
        <v>830</v>
      </c>
      <c r="I278" s="185"/>
      <c r="L278" s="38"/>
      <c r="M278" s="186"/>
      <c r="N278" s="39"/>
      <c r="O278" s="39"/>
      <c r="P278" s="39"/>
      <c r="Q278" s="39"/>
      <c r="R278" s="39"/>
      <c r="S278" s="39"/>
      <c r="T278" s="67"/>
      <c r="AT278" s="21" t="s">
        <v>140</v>
      </c>
      <c r="AU278" s="21" t="s">
        <v>85</v>
      </c>
    </row>
    <row r="279" spans="2:65" s="1" customFormat="1" ht="25.5" customHeight="1">
      <c r="B279" s="170"/>
      <c r="C279" s="171" t="s">
        <v>831</v>
      </c>
      <c r="D279" s="171" t="s">
        <v>133</v>
      </c>
      <c r="E279" s="172" t="s">
        <v>411</v>
      </c>
      <c r="F279" s="173" t="s">
        <v>412</v>
      </c>
      <c r="G279" s="174" t="s">
        <v>278</v>
      </c>
      <c r="H279" s="175">
        <v>3.02</v>
      </c>
      <c r="I279" s="176"/>
      <c r="J279" s="177">
        <f>ROUND(I279*H279,2)</f>
        <v>0</v>
      </c>
      <c r="K279" s="173" t="s">
        <v>137</v>
      </c>
      <c r="L279" s="38"/>
      <c r="M279" s="178" t="s">
        <v>5</v>
      </c>
      <c r="N279" s="179" t="s">
        <v>46</v>
      </c>
      <c r="O279" s="39"/>
      <c r="P279" s="180">
        <f>O279*H279</f>
        <v>0</v>
      </c>
      <c r="Q279" s="180">
        <v>0</v>
      </c>
      <c r="R279" s="180">
        <f>Q279*H279</f>
        <v>0</v>
      </c>
      <c r="S279" s="180">
        <v>0</v>
      </c>
      <c r="T279" s="181">
        <f>S279*H279</f>
        <v>0</v>
      </c>
      <c r="AR279" s="21" t="s">
        <v>151</v>
      </c>
      <c r="AT279" s="21" t="s">
        <v>133</v>
      </c>
      <c r="AU279" s="21" t="s">
        <v>85</v>
      </c>
      <c r="AY279" s="21" t="s">
        <v>130</v>
      </c>
      <c r="BE279" s="182">
        <f>IF(N279="základní",J279,0)</f>
        <v>0</v>
      </c>
      <c r="BF279" s="182">
        <f>IF(N279="snížená",J279,0)</f>
        <v>0</v>
      </c>
      <c r="BG279" s="182">
        <f>IF(N279="zákl. přenesená",J279,0)</f>
        <v>0</v>
      </c>
      <c r="BH279" s="182">
        <f>IF(N279="sníž. přenesená",J279,0)</f>
        <v>0</v>
      </c>
      <c r="BI279" s="182">
        <f>IF(N279="nulová",J279,0)</f>
        <v>0</v>
      </c>
      <c r="BJ279" s="21" t="s">
        <v>83</v>
      </c>
      <c r="BK279" s="182">
        <f>ROUND(I279*H279,2)</f>
        <v>0</v>
      </c>
      <c r="BL279" s="21" t="s">
        <v>151</v>
      </c>
      <c r="BM279" s="21" t="s">
        <v>832</v>
      </c>
    </row>
    <row r="280" spans="2:65" s="1" customFormat="1" ht="24">
      <c r="B280" s="38"/>
      <c r="D280" s="183" t="s">
        <v>140</v>
      </c>
      <c r="F280" s="184" t="s">
        <v>833</v>
      </c>
      <c r="I280" s="185"/>
      <c r="L280" s="38"/>
      <c r="M280" s="186"/>
      <c r="N280" s="39"/>
      <c r="O280" s="39"/>
      <c r="P280" s="39"/>
      <c r="Q280" s="39"/>
      <c r="R280" s="39"/>
      <c r="S280" s="39"/>
      <c r="T280" s="67"/>
      <c r="AT280" s="21" t="s">
        <v>140</v>
      </c>
      <c r="AU280" s="21" t="s">
        <v>85</v>
      </c>
    </row>
    <row r="281" spans="2:65" s="1" customFormat="1" ht="25.5" customHeight="1">
      <c r="B281" s="170"/>
      <c r="C281" s="171" t="s">
        <v>834</v>
      </c>
      <c r="D281" s="171" t="s">
        <v>133</v>
      </c>
      <c r="E281" s="172" t="s">
        <v>416</v>
      </c>
      <c r="F281" s="173" t="s">
        <v>277</v>
      </c>
      <c r="G281" s="174" t="s">
        <v>278</v>
      </c>
      <c r="H281" s="175">
        <v>57.58</v>
      </c>
      <c r="I281" s="176"/>
      <c r="J281" s="177">
        <f>ROUND(I281*H281,2)</f>
        <v>0</v>
      </c>
      <c r="K281" s="173" t="s">
        <v>137</v>
      </c>
      <c r="L281" s="38"/>
      <c r="M281" s="178" t="s">
        <v>5</v>
      </c>
      <c r="N281" s="179" t="s">
        <v>46</v>
      </c>
      <c r="O281" s="39"/>
      <c r="P281" s="180">
        <f>O281*H281</f>
        <v>0</v>
      </c>
      <c r="Q281" s="180">
        <v>0</v>
      </c>
      <c r="R281" s="180">
        <f>Q281*H281</f>
        <v>0</v>
      </c>
      <c r="S281" s="180">
        <v>0</v>
      </c>
      <c r="T281" s="181">
        <f>S281*H281</f>
        <v>0</v>
      </c>
      <c r="AR281" s="21" t="s">
        <v>151</v>
      </c>
      <c r="AT281" s="21" t="s">
        <v>133</v>
      </c>
      <c r="AU281" s="21" t="s">
        <v>85</v>
      </c>
      <c r="AY281" s="21" t="s">
        <v>130</v>
      </c>
      <c r="BE281" s="182">
        <f>IF(N281="základní",J281,0)</f>
        <v>0</v>
      </c>
      <c r="BF281" s="182">
        <f>IF(N281="snížená",J281,0)</f>
        <v>0</v>
      </c>
      <c r="BG281" s="182">
        <f>IF(N281="zákl. přenesená",J281,0)</f>
        <v>0</v>
      </c>
      <c r="BH281" s="182">
        <f>IF(N281="sníž. přenesená",J281,0)</f>
        <v>0</v>
      </c>
      <c r="BI281" s="182">
        <f>IF(N281="nulová",J281,0)</f>
        <v>0</v>
      </c>
      <c r="BJ281" s="21" t="s">
        <v>83</v>
      </c>
      <c r="BK281" s="182">
        <f>ROUND(I281*H281,2)</f>
        <v>0</v>
      </c>
      <c r="BL281" s="21" t="s">
        <v>151</v>
      </c>
      <c r="BM281" s="21" t="s">
        <v>835</v>
      </c>
    </row>
    <row r="282" spans="2:65" s="1" customFormat="1" ht="24">
      <c r="B282" s="38"/>
      <c r="D282" s="183" t="s">
        <v>140</v>
      </c>
      <c r="F282" s="184" t="s">
        <v>836</v>
      </c>
      <c r="I282" s="185"/>
      <c r="L282" s="38"/>
      <c r="M282" s="186"/>
      <c r="N282" s="39"/>
      <c r="O282" s="39"/>
      <c r="P282" s="39"/>
      <c r="Q282" s="39"/>
      <c r="R282" s="39"/>
      <c r="S282" s="39"/>
      <c r="T282" s="67"/>
      <c r="AT282" s="21" t="s">
        <v>140</v>
      </c>
      <c r="AU282" s="21" t="s">
        <v>85</v>
      </c>
    </row>
    <row r="283" spans="2:65" s="1" customFormat="1" ht="25.5" customHeight="1">
      <c r="B283" s="170"/>
      <c r="C283" s="171" t="s">
        <v>837</v>
      </c>
      <c r="D283" s="171" t="s">
        <v>133</v>
      </c>
      <c r="E283" s="172" t="s">
        <v>420</v>
      </c>
      <c r="F283" s="173" t="s">
        <v>421</v>
      </c>
      <c r="G283" s="174" t="s">
        <v>278</v>
      </c>
      <c r="H283" s="175">
        <v>10.63</v>
      </c>
      <c r="I283" s="176"/>
      <c r="J283" s="177">
        <f>ROUND(I283*H283,2)</f>
        <v>0</v>
      </c>
      <c r="K283" s="173" t="s">
        <v>137</v>
      </c>
      <c r="L283" s="38"/>
      <c r="M283" s="178" t="s">
        <v>5</v>
      </c>
      <c r="N283" s="179" t="s">
        <v>46</v>
      </c>
      <c r="O283" s="39"/>
      <c r="P283" s="180">
        <f>O283*H283</f>
        <v>0</v>
      </c>
      <c r="Q283" s="180">
        <v>0</v>
      </c>
      <c r="R283" s="180">
        <f>Q283*H283</f>
        <v>0</v>
      </c>
      <c r="S283" s="180">
        <v>0</v>
      </c>
      <c r="T283" s="181">
        <f>S283*H283</f>
        <v>0</v>
      </c>
      <c r="AR283" s="21" t="s">
        <v>151</v>
      </c>
      <c r="AT283" s="21" t="s">
        <v>133</v>
      </c>
      <c r="AU283" s="21" t="s">
        <v>85</v>
      </c>
      <c r="AY283" s="21" t="s">
        <v>130</v>
      </c>
      <c r="BE283" s="182">
        <f>IF(N283="základní",J283,0)</f>
        <v>0</v>
      </c>
      <c r="BF283" s="182">
        <f>IF(N283="snížená",J283,0)</f>
        <v>0</v>
      </c>
      <c r="BG283" s="182">
        <f>IF(N283="zákl. přenesená",J283,0)</f>
        <v>0</v>
      </c>
      <c r="BH283" s="182">
        <f>IF(N283="sníž. přenesená",J283,0)</f>
        <v>0</v>
      </c>
      <c r="BI283" s="182">
        <f>IF(N283="nulová",J283,0)</f>
        <v>0</v>
      </c>
      <c r="BJ283" s="21" t="s">
        <v>83</v>
      </c>
      <c r="BK283" s="182">
        <f>ROUND(I283*H283,2)</f>
        <v>0</v>
      </c>
      <c r="BL283" s="21" t="s">
        <v>151</v>
      </c>
      <c r="BM283" s="21" t="s">
        <v>838</v>
      </c>
    </row>
    <row r="284" spans="2:65" s="1" customFormat="1" ht="24">
      <c r="B284" s="38"/>
      <c r="D284" s="183" t="s">
        <v>140</v>
      </c>
      <c r="F284" s="184" t="s">
        <v>839</v>
      </c>
      <c r="I284" s="185"/>
      <c r="L284" s="38"/>
      <c r="M284" s="186"/>
      <c r="N284" s="39"/>
      <c r="O284" s="39"/>
      <c r="P284" s="39"/>
      <c r="Q284" s="39"/>
      <c r="R284" s="39"/>
      <c r="S284" s="39"/>
      <c r="T284" s="67"/>
      <c r="AT284" s="21" t="s">
        <v>140</v>
      </c>
      <c r="AU284" s="21" t="s">
        <v>85</v>
      </c>
    </row>
    <row r="285" spans="2:65" s="10" customFormat="1" ht="37.35" customHeight="1">
      <c r="B285" s="157"/>
      <c r="D285" s="158" t="s">
        <v>74</v>
      </c>
      <c r="E285" s="159" t="s">
        <v>840</v>
      </c>
      <c r="F285" s="159" t="s">
        <v>841</v>
      </c>
      <c r="I285" s="160"/>
      <c r="J285" s="161">
        <f>BK285</f>
        <v>0</v>
      </c>
      <c r="L285" s="157"/>
      <c r="M285" s="162"/>
      <c r="N285" s="163"/>
      <c r="O285" s="163"/>
      <c r="P285" s="164">
        <f>P286</f>
        <v>0</v>
      </c>
      <c r="Q285" s="163"/>
      <c r="R285" s="164">
        <f>R286</f>
        <v>9.356310000000001E-2</v>
      </c>
      <c r="S285" s="163"/>
      <c r="T285" s="165">
        <f>T286</f>
        <v>0</v>
      </c>
      <c r="AR285" s="158" t="s">
        <v>85</v>
      </c>
      <c r="AT285" s="166" t="s">
        <v>74</v>
      </c>
      <c r="AU285" s="166" t="s">
        <v>75</v>
      </c>
      <c r="AY285" s="158" t="s">
        <v>130</v>
      </c>
      <c r="BK285" s="167">
        <f>BK286</f>
        <v>0</v>
      </c>
    </row>
    <row r="286" spans="2:65" s="10" customFormat="1" ht="19.95" customHeight="1">
      <c r="B286" s="157"/>
      <c r="D286" s="158" t="s">
        <v>74</v>
      </c>
      <c r="E286" s="168" t="s">
        <v>842</v>
      </c>
      <c r="F286" s="168" t="s">
        <v>843</v>
      </c>
      <c r="I286" s="160"/>
      <c r="J286" s="169">
        <f>BK286</f>
        <v>0</v>
      </c>
      <c r="L286" s="157"/>
      <c r="M286" s="162"/>
      <c r="N286" s="163"/>
      <c r="O286" s="163"/>
      <c r="P286" s="164">
        <f>SUM(P287:P299)</f>
        <v>0</v>
      </c>
      <c r="Q286" s="163"/>
      <c r="R286" s="164">
        <f>SUM(R287:R299)</f>
        <v>9.356310000000001E-2</v>
      </c>
      <c r="S286" s="163"/>
      <c r="T286" s="165">
        <f>SUM(T287:T299)</f>
        <v>0</v>
      </c>
      <c r="AR286" s="158" t="s">
        <v>85</v>
      </c>
      <c r="AT286" s="166" t="s">
        <v>74</v>
      </c>
      <c r="AU286" s="166" t="s">
        <v>83</v>
      </c>
      <c r="AY286" s="158" t="s">
        <v>130</v>
      </c>
      <c r="BK286" s="167">
        <f>SUM(BK287:BK299)</f>
        <v>0</v>
      </c>
    </row>
    <row r="287" spans="2:65" s="1" customFormat="1" ht="25.5" customHeight="1">
      <c r="B287" s="170"/>
      <c r="C287" s="171" t="s">
        <v>844</v>
      </c>
      <c r="D287" s="171" t="s">
        <v>133</v>
      </c>
      <c r="E287" s="172" t="s">
        <v>845</v>
      </c>
      <c r="F287" s="173" t="s">
        <v>846</v>
      </c>
      <c r="G287" s="174" t="s">
        <v>232</v>
      </c>
      <c r="H287" s="175">
        <v>8.1300000000000008</v>
      </c>
      <c r="I287" s="176"/>
      <c r="J287" s="177">
        <f>ROUND(I287*H287,2)</f>
        <v>0</v>
      </c>
      <c r="K287" s="173" t="s">
        <v>137</v>
      </c>
      <c r="L287" s="38"/>
      <c r="M287" s="178" t="s">
        <v>5</v>
      </c>
      <c r="N287" s="179" t="s">
        <v>46</v>
      </c>
      <c r="O287" s="39"/>
      <c r="P287" s="180">
        <f>O287*H287</f>
        <v>0</v>
      </c>
      <c r="Q287" s="180">
        <v>0</v>
      </c>
      <c r="R287" s="180">
        <f>Q287*H287</f>
        <v>0</v>
      </c>
      <c r="S287" s="180">
        <v>0</v>
      </c>
      <c r="T287" s="181">
        <f>S287*H287</f>
        <v>0</v>
      </c>
      <c r="AR287" s="21" t="s">
        <v>293</v>
      </c>
      <c r="AT287" s="21" t="s">
        <v>133</v>
      </c>
      <c r="AU287" s="21" t="s">
        <v>85</v>
      </c>
      <c r="AY287" s="21" t="s">
        <v>130</v>
      </c>
      <c r="BE287" s="182">
        <f>IF(N287="základní",J287,0)</f>
        <v>0</v>
      </c>
      <c r="BF287" s="182">
        <f>IF(N287="snížená",J287,0)</f>
        <v>0</v>
      </c>
      <c r="BG287" s="182">
        <f>IF(N287="zákl. přenesená",J287,0)</f>
        <v>0</v>
      </c>
      <c r="BH287" s="182">
        <f>IF(N287="sníž. přenesená",J287,0)</f>
        <v>0</v>
      </c>
      <c r="BI287" s="182">
        <f>IF(N287="nulová",J287,0)</f>
        <v>0</v>
      </c>
      <c r="BJ287" s="21" t="s">
        <v>83</v>
      </c>
      <c r="BK287" s="182">
        <f>ROUND(I287*H287,2)</f>
        <v>0</v>
      </c>
      <c r="BL287" s="21" t="s">
        <v>293</v>
      </c>
      <c r="BM287" s="21" t="s">
        <v>847</v>
      </c>
    </row>
    <row r="288" spans="2:65" s="1" customFormat="1" ht="48">
      <c r="B288" s="38"/>
      <c r="D288" s="183" t="s">
        <v>140</v>
      </c>
      <c r="F288" s="184" t="s">
        <v>848</v>
      </c>
      <c r="I288" s="185"/>
      <c r="L288" s="38"/>
      <c r="M288" s="186"/>
      <c r="N288" s="39"/>
      <c r="O288" s="39"/>
      <c r="P288" s="39"/>
      <c r="Q288" s="39"/>
      <c r="R288" s="39"/>
      <c r="S288" s="39"/>
      <c r="T288" s="67"/>
      <c r="AT288" s="21" t="s">
        <v>140</v>
      </c>
      <c r="AU288" s="21" t="s">
        <v>85</v>
      </c>
    </row>
    <row r="289" spans="2:65" s="1" customFormat="1" ht="16.5" customHeight="1">
      <c r="B289" s="170"/>
      <c r="C289" s="190" t="s">
        <v>849</v>
      </c>
      <c r="D289" s="190" t="s">
        <v>267</v>
      </c>
      <c r="E289" s="191" t="s">
        <v>850</v>
      </c>
      <c r="F289" s="192" t="s">
        <v>851</v>
      </c>
      <c r="G289" s="193" t="s">
        <v>232</v>
      </c>
      <c r="H289" s="194">
        <v>9.35</v>
      </c>
      <c r="I289" s="195"/>
      <c r="J289" s="196">
        <f>ROUND(I289*H289,2)</f>
        <v>0</v>
      </c>
      <c r="K289" s="192" t="s">
        <v>188</v>
      </c>
      <c r="L289" s="197"/>
      <c r="M289" s="198" t="s">
        <v>5</v>
      </c>
      <c r="N289" s="199" t="s">
        <v>46</v>
      </c>
      <c r="O289" s="39"/>
      <c r="P289" s="180">
        <f>O289*H289</f>
        <v>0</v>
      </c>
      <c r="Q289" s="180">
        <v>0</v>
      </c>
      <c r="R289" s="180">
        <f>Q289*H289</f>
        <v>0</v>
      </c>
      <c r="S289" s="180">
        <v>0</v>
      </c>
      <c r="T289" s="181">
        <f>S289*H289</f>
        <v>0</v>
      </c>
      <c r="AR289" s="21" t="s">
        <v>377</v>
      </c>
      <c r="AT289" s="21" t="s">
        <v>267</v>
      </c>
      <c r="AU289" s="21" t="s">
        <v>85</v>
      </c>
      <c r="AY289" s="21" t="s">
        <v>130</v>
      </c>
      <c r="BE289" s="182">
        <f>IF(N289="základní",J289,0)</f>
        <v>0</v>
      </c>
      <c r="BF289" s="182">
        <f>IF(N289="snížená",J289,0)</f>
        <v>0</v>
      </c>
      <c r="BG289" s="182">
        <f>IF(N289="zákl. přenesená",J289,0)</f>
        <v>0</v>
      </c>
      <c r="BH289" s="182">
        <f>IF(N289="sníž. přenesená",J289,0)</f>
        <v>0</v>
      </c>
      <c r="BI289" s="182">
        <f>IF(N289="nulová",J289,0)</f>
        <v>0</v>
      </c>
      <c r="BJ289" s="21" t="s">
        <v>83</v>
      </c>
      <c r="BK289" s="182">
        <f>ROUND(I289*H289,2)</f>
        <v>0</v>
      </c>
      <c r="BL289" s="21" t="s">
        <v>293</v>
      </c>
      <c r="BM289" s="21" t="s">
        <v>852</v>
      </c>
    </row>
    <row r="290" spans="2:65" s="11" customFormat="1" ht="12">
      <c r="B290" s="200"/>
      <c r="D290" s="183" t="s">
        <v>298</v>
      </c>
      <c r="F290" s="201" t="s">
        <v>853</v>
      </c>
      <c r="H290" s="202">
        <v>9.35</v>
      </c>
      <c r="I290" s="203"/>
      <c r="L290" s="200"/>
      <c r="M290" s="204"/>
      <c r="N290" s="205"/>
      <c r="O290" s="205"/>
      <c r="P290" s="205"/>
      <c r="Q290" s="205"/>
      <c r="R290" s="205"/>
      <c r="S290" s="205"/>
      <c r="T290" s="206"/>
      <c r="AT290" s="207" t="s">
        <v>298</v>
      </c>
      <c r="AU290" s="207" t="s">
        <v>85</v>
      </c>
      <c r="AV290" s="11" t="s">
        <v>85</v>
      </c>
      <c r="AW290" s="11" t="s">
        <v>6</v>
      </c>
      <c r="AX290" s="11" t="s">
        <v>83</v>
      </c>
      <c r="AY290" s="207" t="s">
        <v>130</v>
      </c>
    </row>
    <row r="291" spans="2:65" s="1" customFormat="1" ht="16.5" customHeight="1">
      <c r="B291" s="170"/>
      <c r="C291" s="171" t="s">
        <v>854</v>
      </c>
      <c r="D291" s="171" t="s">
        <v>133</v>
      </c>
      <c r="E291" s="172" t="s">
        <v>855</v>
      </c>
      <c r="F291" s="173" t="s">
        <v>856</v>
      </c>
      <c r="G291" s="174" t="s">
        <v>232</v>
      </c>
      <c r="H291" s="175">
        <v>14.02</v>
      </c>
      <c r="I291" s="176"/>
      <c r="J291" s="177">
        <f>ROUND(I291*H291,2)</f>
        <v>0</v>
      </c>
      <c r="K291" s="173" t="s">
        <v>137</v>
      </c>
      <c r="L291" s="38"/>
      <c r="M291" s="178" t="s">
        <v>5</v>
      </c>
      <c r="N291" s="179" t="s">
        <v>46</v>
      </c>
      <c r="O291" s="39"/>
      <c r="P291" s="180">
        <f>O291*H291</f>
        <v>0</v>
      </c>
      <c r="Q291" s="180">
        <v>0</v>
      </c>
      <c r="R291" s="180">
        <f>Q291*H291</f>
        <v>0</v>
      </c>
      <c r="S291" s="180">
        <v>0</v>
      </c>
      <c r="T291" s="181">
        <f>S291*H291</f>
        <v>0</v>
      </c>
      <c r="AR291" s="21" t="s">
        <v>293</v>
      </c>
      <c r="AT291" s="21" t="s">
        <v>133</v>
      </c>
      <c r="AU291" s="21" t="s">
        <v>85</v>
      </c>
      <c r="AY291" s="21" t="s">
        <v>130</v>
      </c>
      <c r="BE291" s="182">
        <f>IF(N291="základní",J291,0)</f>
        <v>0</v>
      </c>
      <c r="BF291" s="182">
        <f>IF(N291="snížená",J291,0)</f>
        <v>0</v>
      </c>
      <c r="BG291" s="182">
        <f>IF(N291="zákl. přenesená",J291,0)</f>
        <v>0</v>
      </c>
      <c r="BH291" s="182">
        <f>IF(N291="sníž. přenesená",J291,0)</f>
        <v>0</v>
      </c>
      <c r="BI291" s="182">
        <f>IF(N291="nulová",J291,0)</f>
        <v>0</v>
      </c>
      <c r="BJ291" s="21" t="s">
        <v>83</v>
      </c>
      <c r="BK291" s="182">
        <f>ROUND(I291*H291,2)</f>
        <v>0</v>
      </c>
      <c r="BL291" s="21" t="s">
        <v>293</v>
      </c>
      <c r="BM291" s="21" t="s">
        <v>857</v>
      </c>
    </row>
    <row r="292" spans="2:65" s="1" customFormat="1" ht="36">
      <c r="B292" s="38"/>
      <c r="D292" s="183" t="s">
        <v>140</v>
      </c>
      <c r="F292" s="184" t="s">
        <v>858</v>
      </c>
      <c r="I292" s="185"/>
      <c r="L292" s="38"/>
      <c r="M292" s="186"/>
      <c r="N292" s="39"/>
      <c r="O292" s="39"/>
      <c r="P292" s="39"/>
      <c r="Q292" s="39"/>
      <c r="R292" s="39"/>
      <c r="S292" s="39"/>
      <c r="T292" s="67"/>
      <c r="AT292" s="21" t="s">
        <v>140</v>
      </c>
      <c r="AU292" s="21" t="s">
        <v>85</v>
      </c>
    </row>
    <row r="293" spans="2:65" s="1" customFormat="1" ht="16.5" customHeight="1">
      <c r="B293" s="170"/>
      <c r="C293" s="190" t="s">
        <v>859</v>
      </c>
      <c r="D293" s="190" t="s">
        <v>267</v>
      </c>
      <c r="E293" s="191" t="s">
        <v>860</v>
      </c>
      <c r="F293" s="192" t="s">
        <v>861</v>
      </c>
      <c r="G293" s="193" t="s">
        <v>232</v>
      </c>
      <c r="H293" s="194">
        <v>16.123000000000001</v>
      </c>
      <c r="I293" s="195"/>
      <c r="J293" s="196">
        <f>ROUND(I293*H293,2)</f>
        <v>0</v>
      </c>
      <c r="K293" s="192" t="s">
        <v>137</v>
      </c>
      <c r="L293" s="197"/>
      <c r="M293" s="198" t="s">
        <v>5</v>
      </c>
      <c r="N293" s="199" t="s">
        <v>46</v>
      </c>
      <c r="O293" s="39"/>
      <c r="P293" s="180">
        <f>O293*H293</f>
        <v>0</v>
      </c>
      <c r="Q293" s="180">
        <v>4.1000000000000003E-3</v>
      </c>
      <c r="R293" s="180">
        <f>Q293*H293</f>
        <v>6.6104300000000005E-2</v>
      </c>
      <c r="S293" s="180">
        <v>0</v>
      </c>
      <c r="T293" s="181">
        <f>S293*H293</f>
        <v>0</v>
      </c>
      <c r="AR293" s="21" t="s">
        <v>377</v>
      </c>
      <c r="AT293" s="21" t="s">
        <v>267</v>
      </c>
      <c r="AU293" s="21" t="s">
        <v>85</v>
      </c>
      <c r="AY293" s="21" t="s">
        <v>130</v>
      </c>
      <c r="BE293" s="182">
        <f>IF(N293="základní",J293,0)</f>
        <v>0</v>
      </c>
      <c r="BF293" s="182">
        <f>IF(N293="snížená",J293,0)</f>
        <v>0</v>
      </c>
      <c r="BG293" s="182">
        <f>IF(N293="zákl. přenesená",J293,0)</f>
        <v>0</v>
      </c>
      <c r="BH293" s="182">
        <f>IF(N293="sníž. přenesená",J293,0)</f>
        <v>0</v>
      </c>
      <c r="BI293" s="182">
        <f>IF(N293="nulová",J293,0)</f>
        <v>0</v>
      </c>
      <c r="BJ293" s="21" t="s">
        <v>83</v>
      </c>
      <c r="BK293" s="182">
        <f>ROUND(I293*H293,2)</f>
        <v>0</v>
      </c>
      <c r="BL293" s="21" t="s">
        <v>293</v>
      </c>
      <c r="BM293" s="21" t="s">
        <v>862</v>
      </c>
    </row>
    <row r="294" spans="2:65" s="11" customFormat="1" ht="12">
      <c r="B294" s="200"/>
      <c r="D294" s="183" t="s">
        <v>298</v>
      </c>
      <c r="F294" s="201" t="s">
        <v>863</v>
      </c>
      <c r="H294" s="202">
        <v>16.123000000000001</v>
      </c>
      <c r="I294" s="203"/>
      <c r="L294" s="200"/>
      <c r="M294" s="204"/>
      <c r="N294" s="205"/>
      <c r="O294" s="205"/>
      <c r="P294" s="205"/>
      <c r="Q294" s="205"/>
      <c r="R294" s="205"/>
      <c r="S294" s="205"/>
      <c r="T294" s="206"/>
      <c r="AT294" s="207" t="s">
        <v>298</v>
      </c>
      <c r="AU294" s="207" t="s">
        <v>85</v>
      </c>
      <c r="AV294" s="11" t="s">
        <v>85</v>
      </c>
      <c r="AW294" s="11" t="s">
        <v>6</v>
      </c>
      <c r="AX294" s="11" t="s">
        <v>83</v>
      </c>
      <c r="AY294" s="207" t="s">
        <v>130</v>
      </c>
    </row>
    <row r="295" spans="2:65" s="1" customFormat="1" ht="16.5" customHeight="1">
      <c r="B295" s="170"/>
      <c r="C295" s="171" t="s">
        <v>864</v>
      </c>
      <c r="D295" s="171" t="s">
        <v>133</v>
      </c>
      <c r="E295" s="172" t="s">
        <v>865</v>
      </c>
      <c r="F295" s="173" t="s">
        <v>866</v>
      </c>
      <c r="G295" s="174" t="s">
        <v>232</v>
      </c>
      <c r="H295" s="175">
        <v>72.260000000000005</v>
      </c>
      <c r="I295" s="176"/>
      <c r="J295" s="177">
        <f>ROUND(I295*H295,2)</f>
        <v>0</v>
      </c>
      <c r="K295" s="173" t="s">
        <v>137</v>
      </c>
      <c r="L295" s="38"/>
      <c r="M295" s="178" t="s">
        <v>5</v>
      </c>
      <c r="N295" s="179" t="s">
        <v>46</v>
      </c>
      <c r="O295" s="39"/>
      <c r="P295" s="180">
        <f>O295*H295</f>
        <v>0</v>
      </c>
      <c r="Q295" s="180">
        <v>3.8000000000000002E-4</v>
      </c>
      <c r="R295" s="180">
        <f>Q295*H295</f>
        <v>2.7458800000000002E-2</v>
      </c>
      <c r="S295" s="180">
        <v>0</v>
      </c>
      <c r="T295" s="181">
        <f>S295*H295</f>
        <v>0</v>
      </c>
      <c r="AR295" s="21" t="s">
        <v>293</v>
      </c>
      <c r="AT295" s="21" t="s">
        <v>133</v>
      </c>
      <c r="AU295" s="21" t="s">
        <v>85</v>
      </c>
      <c r="AY295" s="21" t="s">
        <v>130</v>
      </c>
      <c r="BE295" s="182">
        <f>IF(N295="základní",J295,0)</f>
        <v>0</v>
      </c>
      <c r="BF295" s="182">
        <f>IF(N295="snížená",J295,0)</f>
        <v>0</v>
      </c>
      <c r="BG295" s="182">
        <f>IF(N295="zákl. přenesená",J295,0)</f>
        <v>0</v>
      </c>
      <c r="BH295" s="182">
        <f>IF(N295="sníž. přenesená",J295,0)</f>
        <v>0</v>
      </c>
      <c r="BI295" s="182">
        <f>IF(N295="nulová",J295,0)</f>
        <v>0</v>
      </c>
      <c r="BJ295" s="21" t="s">
        <v>83</v>
      </c>
      <c r="BK295" s="182">
        <f>ROUND(I295*H295,2)</f>
        <v>0</v>
      </c>
      <c r="BL295" s="21" t="s">
        <v>293</v>
      </c>
      <c r="BM295" s="21" t="s">
        <v>867</v>
      </c>
    </row>
    <row r="296" spans="2:65" s="1" customFormat="1" ht="72">
      <c r="B296" s="38"/>
      <c r="D296" s="183" t="s">
        <v>140</v>
      </c>
      <c r="F296" s="184" t="s">
        <v>868</v>
      </c>
      <c r="I296" s="185"/>
      <c r="L296" s="38"/>
      <c r="M296" s="186"/>
      <c r="N296" s="39"/>
      <c r="O296" s="39"/>
      <c r="P296" s="39"/>
      <c r="Q296" s="39"/>
      <c r="R296" s="39"/>
      <c r="S296" s="39"/>
      <c r="T296" s="67"/>
      <c r="AT296" s="21" t="s">
        <v>140</v>
      </c>
      <c r="AU296" s="21" t="s">
        <v>85</v>
      </c>
    </row>
    <row r="297" spans="2:65" s="1" customFormat="1" ht="16.5" customHeight="1">
      <c r="B297" s="170"/>
      <c r="C297" s="190" t="s">
        <v>869</v>
      </c>
      <c r="D297" s="190" t="s">
        <v>267</v>
      </c>
      <c r="E297" s="191" t="s">
        <v>870</v>
      </c>
      <c r="F297" s="192" t="s">
        <v>871</v>
      </c>
      <c r="G297" s="193" t="s">
        <v>232</v>
      </c>
      <c r="H297" s="194">
        <v>83.099000000000004</v>
      </c>
      <c r="I297" s="195"/>
      <c r="J297" s="196">
        <f>ROUND(I297*H297,2)</f>
        <v>0</v>
      </c>
      <c r="K297" s="192" t="s">
        <v>188</v>
      </c>
      <c r="L297" s="197"/>
      <c r="M297" s="198" t="s">
        <v>5</v>
      </c>
      <c r="N297" s="199" t="s">
        <v>46</v>
      </c>
      <c r="O297" s="39"/>
      <c r="P297" s="180">
        <f>O297*H297</f>
        <v>0</v>
      </c>
      <c r="Q297" s="180">
        <v>0</v>
      </c>
      <c r="R297" s="180">
        <f>Q297*H297</f>
        <v>0</v>
      </c>
      <c r="S297" s="180">
        <v>0</v>
      </c>
      <c r="T297" s="181">
        <f>S297*H297</f>
        <v>0</v>
      </c>
      <c r="AR297" s="21" t="s">
        <v>377</v>
      </c>
      <c r="AT297" s="21" t="s">
        <v>267</v>
      </c>
      <c r="AU297" s="21" t="s">
        <v>85</v>
      </c>
      <c r="AY297" s="21" t="s">
        <v>130</v>
      </c>
      <c r="BE297" s="182">
        <f>IF(N297="základní",J297,0)</f>
        <v>0</v>
      </c>
      <c r="BF297" s="182">
        <f>IF(N297="snížená",J297,0)</f>
        <v>0</v>
      </c>
      <c r="BG297" s="182">
        <f>IF(N297="zákl. přenesená",J297,0)</f>
        <v>0</v>
      </c>
      <c r="BH297" s="182">
        <f>IF(N297="sníž. přenesená",J297,0)</f>
        <v>0</v>
      </c>
      <c r="BI297" s="182">
        <f>IF(N297="nulová",J297,0)</f>
        <v>0</v>
      </c>
      <c r="BJ297" s="21" t="s">
        <v>83</v>
      </c>
      <c r="BK297" s="182">
        <f>ROUND(I297*H297,2)</f>
        <v>0</v>
      </c>
      <c r="BL297" s="21" t="s">
        <v>293</v>
      </c>
      <c r="BM297" s="21" t="s">
        <v>872</v>
      </c>
    </row>
    <row r="298" spans="2:65" s="1" customFormat="1" ht="60">
      <c r="B298" s="38"/>
      <c r="D298" s="183" t="s">
        <v>140</v>
      </c>
      <c r="F298" s="184" t="s">
        <v>873</v>
      </c>
      <c r="I298" s="185"/>
      <c r="L298" s="38"/>
      <c r="M298" s="186"/>
      <c r="N298" s="39"/>
      <c r="O298" s="39"/>
      <c r="P298" s="39"/>
      <c r="Q298" s="39"/>
      <c r="R298" s="39"/>
      <c r="S298" s="39"/>
      <c r="T298" s="67"/>
      <c r="AT298" s="21" t="s">
        <v>140</v>
      </c>
      <c r="AU298" s="21" t="s">
        <v>85</v>
      </c>
    </row>
    <row r="299" spans="2:65" s="11" customFormat="1" ht="12">
      <c r="B299" s="200"/>
      <c r="D299" s="183" t="s">
        <v>298</v>
      </c>
      <c r="F299" s="201" t="s">
        <v>874</v>
      </c>
      <c r="H299" s="202">
        <v>83.099000000000004</v>
      </c>
      <c r="I299" s="203"/>
      <c r="L299" s="200"/>
      <c r="M299" s="208"/>
      <c r="N299" s="209"/>
      <c r="O299" s="209"/>
      <c r="P299" s="209"/>
      <c r="Q299" s="209"/>
      <c r="R299" s="209"/>
      <c r="S299" s="209"/>
      <c r="T299" s="210"/>
      <c r="AT299" s="207" t="s">
        <v>298</v>
      </c>
      <c r="AU299" s="207" t="s">
        <v>85</v>
      </c>
      <c r="AV299" s="11" t="s">
        <v>85</v>
      </c>
      <c r="AW299" s="11" t="s">
        <v>6</v>
      </c>
      <c r="AX299" s="11" t="s">
        <v>83</v>
      </c>
      <c r="AY299" s="207" t="s">
        <v>130</v>
      </c>
    </row>
    <row r="300" spans="2:65" s="1" customFormat="1" ht="6.9" customHeight="1">
      <c r="B300" s="53"/>
      <c r="C300" s="54"/>
      <c r="D300" s="54"/>
      <c r="E300" s="54"/>
      <c r="F300" s="54"/>
      <c r="G300" s="54"/>
      <c r="H300" s="54"/>
      <c r="I300" s="124"/>
      <c r="J300" s="54"/>
      <c r="K300" s="54"/>
      <c r="L300" s="38"/>
    </row>
  </sheetData>
  <autoFilter ref="C86:K299"/>
  <mergeCells count="10">
    <mergeCell ref="J51:J52"/>
    <mergeCell ref="E77:H77"/>
    <mergeCell ref="E79:H7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6"/>
  <sheetViews>
    <sheetView showGridLines="0" zoomScaleNormal="100" workbookViewId="0"/>
  </sheetViews>
  <sheetFormatPr defaultRowHeight="12"/>
  <cols>
    <col min="1" max="1" width="8.28515625" style="211" customWidth="1"/>
    <col min="2" max="2" width="1.7109375" style="211" customWidth="1"/>
    <col min="3" max="4" width="5" style="211" customWidth="1"/>
    <col min="5" max="5" width="11.7109375" style="211" customWidth="1"/>
    <col min="6" max="6" width="9.140625" style="211" customWidth="1"/>
    <col min="7" max="7" width="5" style="211" customWidth="1"/>
    <col min="8" max="8" width="77.85546875" style="211" customWidth="1"/>
    <col min="9" max="10" width="20" style="211" customWidth="1"/>
    <col min="11" max="11" width="1.7109375" style="211" customWidth="1"/>
  </cols>
  <sheetData>
    <row r="1" spans="2:11" ht="37.5" customHeight="1"/>
    <row r="2" spans="2:11" ht="7.5" customHeight="1">
      <c r="B2" s="212"/>
      <c r="C2" s="213"/>
      <c r="D2" s="213"/>
      <c r="E2" s="213"/>
      <c r="F2" s="213"/>
      <c r="G2" s="213"/>
      <c r="H2" s="213"/>
      <c r="I2" s="213"/>
      <c r="J2" s="213"/>
      <c r="K2" s="214"/>
    </row>
    <row r="3" spans="2:11" s="12" customFormat="1" ht="45" customHeight="1">
      <c r="B3" s="215"/>
      <c r="C3" s="338" t="s">
        <v>875</v>
      </c>
      <c r="D3" s="338"/>
      <c r="E3" s="338"/>
      <c r="F3" s="338"/>
      <c r="G3" s="338"/>
      <c r="H3" s="338"/>
      <c r="I3" s="338"/>
      <c r="J3" s="338"/>
      <c r="K3" s="216"/>
    </row>
    <row r="4" spans="2:11" ht="25.5" customHeight="1">
      <c r="B4" s="217"/>
      <c r="C4" s="342" t="s">
        <v>876</v>
      </c>
      <c r="D4" s="342"/>
      <c r="E4" s="342"/>
      <c r="F4" s="342"/>
      <c r="G4" s="342"/>
      <c r="H4" s="342"/>
      <c r="I4" s="342"/>
      <c r="J4" s="342"/>
      <c r="K4" s="218"/>
    </row>
    <row r="5" spans="2:11" ht="5.25" customHeight="1">
      <c r="B5" s="217"/>
      <c r="C5" s="219"/>
      <c r="D5" s="219"/>
      <c r="E5" s="219"/>
      <c r="F5" s="219"/>
      <c r="G5" s="219"/>
      <c r="H5" s="219"/>
      <c r="I5" s="219"/>
      <c r="J5" s="219"/>
      <c r="K5" s="218"/>
    </row>
    <row r="6" spans="2:11" ht="15" customHeight="1">
      <c r="B6" s="217"/>
      <c r="C6" s="341" t="s">
        <v>877</v>
      </c>
      <c r="D6" s="341"/>
      <c r="E6" s="341"/>
      <c r="F6" s="341"/>
      <c r="G6" s="341"/>
      <c r="H6" s="341"/>
      <c r="I6" s="341"/>
      <c r="J6" s="341"/>
      <c r="K6" s="218"/>
    </row>
    <row r="7" spans="2:11" ht="15" customHeight="1">
      <c r="B7" s="221"/>
      <c r="C7" s="341" t="s">
        <v>878</v>
      </c>
      <c r="D7" s="341"/>
      <c r="E7" s="341"/>
      <c r="F7" s="341"/>
      <c r="G7" s="341"/>
      <c r="H7" s="341"/>
      <c r="I7" s="341"/>
      <c r="J7" s="341"/>
      <c r="K7" s="218"/>
    </row>
    <row r="8" spans="2:11" ht="12.75" customHeight="1">
      <c r="B8" s="221"/>
      <c r="C8" s="220"/>
      <c r="D8" s="220"/>
      <c r="E8" s="220"/>
      <c r="F8" s="220"/>
      <c r="G8" s="220"/>
      <c r="H8" s="220"/>
      <c r="I8" s="220"/>
      <c r="J8" s="220"/>
      <c r="K8" s="218"/>
    </row>
    <row r="9" spans="2:11" ht="15" customHeight="1">
      <c r="B9" s="221"/>
      <c r="C9" s="341" t="s">
        <v>879</v>
      </c>
      <c r="D9" s="341"/>
      <c r="E9" s="341"/>
      <c r="F9" s="341"/>
      <c r="G9" s="341"/>
      <c r="H9" s="341"/>
      <c r="I9" s="341"/>
      <c r="J9" s="341"/>
      <c r="K9" s="218"/>
    </row>
    <row r="10" spans="2:11" ht="15" customHeight="1">
      <c r="B10" s="221"/>
      <c r="C10" s="220"/>
      <c r="D10" s="341" t="s">
        <v>880</v>
      </c>
      <c r="E10" s="341"/>
      <c r="F10" s="341"/>
      <c r="G10" s="341"/>
      <c r="H10" s="341"/>
      <c r="I10" s="341"/>
      <c r="J10" s="341"/>
      <c r="K10" s="218"/>
    </row>
    <row r="11" spans="2:11" ht="15" customHeight="1">
      <c r="B11" s="221"/>
      <c r="C11" s="222"/>
      <c r="D11" s="341" t="s">
        <v>881</v>
      </c>
      <c r="E11" s="341"/>
      <c r="F11" s="341"/>
      <c r="G11" s="341"/>
      <c r="H11" s="341"/>
      <c r="I11" s="341"/>
      <c r="J11" s="341"/>
      <c r="K11" s="218"/>
    </row>
    <row r="12" spans="2:11" ht="12.75" customHeight="1">
      <c r="B12" s="221"/>
      <c r="C12" s="222"/>
      <c r="D12" s="222"/>
      <c r="E12" s="222"/>
      <c r="F12" s="222"/>
      <c r="G12" s="222"/>
      <c r="H12" s="222"/>
      <c r="I12" s="222"/>
      <c r="J12" s="222"/>
      <c r="K12" s="218"/>
    </row>
    <row r="13" spans="2:11" ht="15" customHeight="1">
      <c r="B13" s="221"/>
      <c r="C13" s="222"/>
      <c r="D13" s="341" t="s">
        <v>882</v>
      </c>
      <c r="E13" s="341"/>
      <c r="F13" s="341"/>
      <c r="G13" s="341"/>
      <c r="H13" s="341"/>
      <c r="I13" s="341"/>
      <c r="J13" s="341"/>
      <c r="K13" s="218"/>
    </row>
    <row r="14" spans="2:11" ht="15" customHeight="1">
      <c r="B14" s="221"/>
      <c r="C14" s="222"/>
      <c r="D14" s="341" t="s">
        <v>883</v>
      </c>
      <c r="E14" s="341"/>
      <c r="F14" s="341"/>
      <c r="G14" s="341"/>
      <c r="H14" s="341"/>
      <c r="I14" s="341"/>
      <c r="J14" s="341"/>
      <c r="K14" s="218"/>
    </row>
    <row r="15" spans="2:11" ht="15" customHeight="1">
      <c r="B15" s="221"/>
      <c r="C15" s="222"/>
      <c r="D15" s="341" t="s">
        <v>884</v>
      </c>
      <c r="E15" s="341"/>
      <c r="F15" s="341"/>
      <c r="G15" s="341"/>
      <c r="H15" s="341"/>
      <c r="I15" s="341"/>
      <c r="J15" s="341"/>
      <c r="K15" s="218"/>
    </row>
    <row r="16" spans="2:11" ht="15" customHeight="1">
      <c r="B16" s="221"/>
      <c r="C16" s="222"/>
      <c r="D16" s="222"/>
      <c r="E16" s="223" t="s">
        <v>88</v>
      </c>
      <c r="F16" s="341" t="s">
        <v>885</v>
      </c>
      <c r="G16" s="341"/>
      <c r="H16" s="341"/>
      <c r="I16" s="341"/>
      <c r="J16" s="341"/>
      <c r="K16" s="218"/>
    </row>
    <row r="17" spans="2:11" ht="15" customHeight="1">
      <c r="B17" s="221"/>
      <c r="C17" s="222"/>
      <c r="D17" s="222"/>
      <c r="E17" s="223" t="s">
        <v>886</v>
      </c>
      <c r="F17" s="341" t="s">
        <v>887</v>
      </c>
      <c r="G17" s="341"/>
      <c r="H17" s="341"/>
      <c r="I17" s="341"/>
      <c r="J17" s="341"/>
      <c r="K17" s="218"/>
    </row>
    <row r="18" spans="2:11" ht="15" customHeight="1">
      <c r="B18" s="221"/>
      <c r="C18" s="222"/>
      <c r="D18" s="222"/>
      <c r="E18" s="223" t="s">
        <v>888</v>
      </c>
      <c r="F18" s="341" t="s">
        <v>889</v>
      </c>
      <c r="G18" s="341"/>
      <c r="H18" s="341"/>
      <c r="I18" s="341"/>
      <c r="J18" s="341"/>
      <c r="K18" s="218"/>
    </row>
    <row r="19" spans="2:11" ht="15" customHeight="1">
      <c r="B19" s="221"/>
      <c r="C19" s="222"/>
      <c r="D19" s="222"/>
      <c r="E19" s="223" t="s">
        <v>890</v>
      </c>
      <c r="F19" s="341" t="s">
        <v>891</v>
      </c>
      <c r="G19" s="341"/>
      <c r="H19" s="341"/>
      <c r="I19" s="341"/>
      <c r="J19" s="341"/>
      <c r="K19" s="218"/>
    </row>
    <row r="20" spans="2:11" ht="15" customHeight="1">
      <c r="B20" s="221"/>
      <c r="C20" s="222"/>
      <c r="D20" s="222"/>
      <c r="E20" s="223" t="s">
        <v>82</v>
      </c>
      <c r="F20" s="341" t="s">
        <v>892</v>
      </c>
      <c r="G20" s="341"/>
      <c r="H20" s="341"/>
      <c r="I20" s="341"/>
      <c r="J20" s="341"/>
      <c r="K20" s="218"/>
    </row>
    <row r="21" spans="2:11" ht="15" customHeight="1">
      <c r="B21" s="221"/>
      <c r="C21" s="222"/>
      <c r="D21" s="222"/>
      <c r="E21" s="223" t="s">
        <v>893</v>
      </c>
      <c r="F21" s="341" t="s">
        <v>894</v>
      </c>
      <c r="G21" s="341"/>
      <c r="H21" s="341"/>
      <c r="I21" s="341"/>
      <c r="J21" s="341"/>
      <c r="K21" s="218"/>
    </row>
    <row r="22" spans="2:11" ht="12.75" customHeight="1">
      <c r="B22" s="221"/>
      <c r="C22" s="222"/>
      <c r="D22" s="222"/>
      <c r="E22" s="222"/>
      <c r="F22" s="222"/>
      <c r="G22" s="222"/>
      <c r="H22" s="222"/>
      <c r="I22" s="222"/>
      <c r="J22" s="222"/>
      <c r="K22" s="218"/>
    </row>
    <row r="23" spans="2:11" ht="15" customHeight="1">
      <c r="B23" s="221"/>
      <c r="C23" s="341" t="s">
        <v>895</v>
      </c>
      <c r="D23" s="341"/>
      <c r="E23" s="341"/>
      <c r="F23" s="341"/>
      <c r="G23" s="341"/>
      <c r="H23" s="341"/>
      <c r="I23" s="341"/>
      <c r="J23" s="341"/>
      <c r="K23" s="218"/>
    </row>
    <row r="24" spans="2:11" ht="15" customHeight="1">
      <c r="B24" s="221"/>
      <c r="C24" s="341" t="s">
        <v>896</v>
      </c>
      <c r="D24" s="341"/>
      <c r="E24" s="341"/>
      <c r="F24" s="341"/>
      <c r="G24" s="341"/>
      <c r="H24" s="341"/>
      <c r="I24" s="341"/>
      <c r="J24" s="341"/>
      <c r="K24" s="218"/>
    </row>
    <row r="25" spans="2:11" ht="15" customHeight="1">
      <c r="B25" s="221"/>
      <c r="C25" s="220"/>
      <c r="D25" s="341" t="s">
        <v>897</v>
      </c>
      <c r="E25" s="341"/>
      <c r="F25" s="341"/>
      <c r="G25" s="341"/>
      <c r="H25" s="341"/>
      <c r="I25" s="341"/>
      <c r="J25" s="341"/>
      <c r="K25" s="218"/>
    </row>
    <row r="26" spans="2:11" ht="15" customHeight="1">
      <c r="B26" s="221"/>
      <c r="C26" s="222"/>
      <c r="D26" s="341" t="s">
        <v>898</v>
      </c>
      <c r="E26" s="341"/>
      <c r="F26" s="341"/>
      <c r="G26" s="341"/>
      <c r="H26" s="341"/>
      <c r="I26" s="341"/>
      <c r="J26" s="341"/>
      <c r="K26" s="218"/>
    </row>
    <row r="27" spans="2:11" ht="12.75" customHeight="1">
      <c r="B27" s="221"/>
      <c r="C27" s="222"/>
      <c r="D27" s="222"/>
      <c r="E27" s="222"/>
      <c r="F27" s="222"/>
      <c r="G27" s="222"/>
      <c r="H27" s="222"/>
      <c r="I27" s="222"/>
      <c r="J27" s="222"/>
      <c r="K27" s="218"/>
    </row>
    <row r="28" spans="2:11" ht="15" customHeight="1">
      <c r="B28" s="221"/>
      <c r="C28" s="222"/>
      <c r="D28" s="341" t="s">
        <v>899</v>
      </c>
      <c r="E28" s="341"/>
      <c r="F28" s="341"/>
      <c r="G28" s="341"/>
      <c r="H28" s="341"/>
      <c r="I28" s="341"/>
      <c r="J28" s="341"/>
      <c r="K28" s="218"/>
    </row>
    <row r="29" spans="2:11" ht="15" customHeight="1">
      <c r="B29" s="221"/>
      <c r="C29" s="222"/>
      <c r="D29" s="341" t="s">
        <v>900</v>
      </c>
      <c r="E29" s="341"/>
      <c r="F29" s="341"/>
      <c r="G29" s="341"/>
      <c r="H29" s="341"/>
      <c r="I29" s="341"/>
      <c r="J29" s="341"/>
      <c r="K29" s="218"/>
    </row>
    <row r="30" spans="2:11" ht="12.75" customHeight="1">
      <c r="B30" s="221"/>
      <c r="C30" s="222"/>
      <c r="D30" s="222"/>
      <c r="E30" s="222"/>
      <c r="F30" s="222"/>
      <c r="G30" s="222"/>
      <c r="H30" s="222"/>
      <c r="I30" s="222"/>
      <c r="J30" s="222"/>
      <c r="K30" s="218"/>
    </row>
    <row r="31" spans="2:11" ht="15" customHeight="1">
      <c r="B31" s="221"/>
      <c r="C31" s="222"/>
      <c r="D31" s="341" t="s">
        <v>901</v>
      </c>
      <c r="E31" s="341"/>
      <c r="F31" s="341"/>
      <c r="G31" s="341"/>
      <c r="H31" s="341"/>
      <c r="I31" s="341"/>
      <c r="J31" s="341"/>
      <c r="K31" s="218"/>
    </row>
    <row r="32" spans="2:11" ht="15" customHeight="1">
      <c r="B32" s="221"/>
      <c r="C32" s="222"/>
      <c r="D32" s="341" t="s">
        <v>902</v>
      </c>
      <c r="E32" s="341"/>
      <c r="F32" s="341"/>
      <c r="G32" s="341"/>
      <c r="H32" s="341"/>
      <c r="I32" s="341"/>
      <c r="J32" s="341"/>
      <c r="K32" s="218"/>
    </row>
    <row r="33" spans="2:11" ht="15" customHeight="1">
      <c r="B33" s="221"/>
      <c r="C33" s="222"/>
      <c r="D33" s="341" t="s">
        <v>903</v>
      </c>
      <c r="E33" s="341"/>
      <c r="F33" s="341"/>
      <c r="G33" s="341"/>
      <c r="H33" s="341"/>
      <c r="I33" s="341"/>
      <c r="J33" s="341"/>
      <c r="K33" s="218"/>
    </row>
    <row r="34" spans="2:11" ht="15" customHeight="1">
      <c r="B34" s="221"/>
      <c r="C34" s="222"/>
      <c r="D34" s="220"/>
      <c r="E34" s="224" t="s">
        <v>114</v>
      </c>
      <c r="F34" s="220"/>
      <c r="G34" s="341" t="s">
        <v>904</v>
      </c>
      <c r="H34" s="341"/>
      <c r="I34" s="341"/>
      <c r="J34" s="341"/>
      <c r="K34" s="218"/>
    </row>
    <row r="35" spans="2:11" ht="30.75" customHeight="1">
      <c r="B35" s="221"/>
      <c r="C35" s="222"/>
      <c r="D35" s="220"/>
      <c r="E35" s="224" t="s">
        <v>905</v>
      </c>
      <c r="F35" s="220"/>
      <c r="G35" s="341" t="s">
        <v>906</v>
      </c>
      <c r="H35" s="341"/>
      <c r="I35" s="341"/>
      <c r="J35" s="341"/>
      <c r="K35" s="218"/>
    </row>
    <row r="36" spans="2:11" ht="15" customHeight="1">
      <c r="B36" s="221"/>
      <c r="C36" s="222"/>
      <c r="D36" s="220"/>
      <c r="E36" s="224" t="s">
        <v>56</v>
      </c>
      <c r="F36" s="220"/>
      <c r="G36" s="341" t="s">
        <v>907</v>
      </c>
      <c r="H36" s="341"/>
      <c r="I36" s="341"/>
      <c r="J36" s="341"/>
      <c r="K36" s="218"/>
    </row>
    <row r="37" spans="2:11" ht="15" customHeight="1">
      <c r="B37" s="221"/>
      <c r="C37" s="222"/>
      <c r="D37" s="220"/>
      <c r="E37" s="224" t="s">
        <v>115</v>
      </c>
      <c r="F37" s="220"/>
      <c r="G37" s="341" t="s">
        <v>908</v>
      </c>
      <c r="H37" s="341"/>
      <c r="I37" s="341"/>
      <c r="J37" s="341"/>
      <c r="K37" s="218"/>
    </row>
    <row r="38" spans="2:11" ht="15" customHeight="1">
      <c r="B38" s="221"/>
      <c r="C38" s="222"/>
      <c r="D38" s="220"/>
      <c r="E38" s="224" t="s">
        <v>116</v>
      </c>
      <c r="F38" s="220"/>
      <c r="G38" s="341" t="s">
        <v>909</v>
      </c>
      <c r="H38" s="341"/>
      <c r="I38" s="341"/>
      <c r="J38" s="341"/>
      <c r="K38" s="218"/>
    </row>
    <row r="39" spans="2:11" ht="15" customHeight="1">
      <c r="B39" s="221"/>
      <c r="C39" s="222"/>
      <c r="D39" s="220"/>
      <c r="E39" s="224" t="s">
        <v>117</v>
      </c>
      <c r="F39" s="220"/>
      <c r="G39" s="341" t="s">
        <v>910</v>
      </c>
      <c r="H39" s="341"/>
      <c r="I39" s="341"/>
      <c r="J39" s="341"/>
      <c r="K39" s="218"/>
    </row>
    <row r="40" spans="2:11" ht="15" customHeight="1">
      <c r="B40" s="221"/>
      <c r="C40" s="222"/>
      <c r="D40" s="220"/>
      <c r="E40" s="224" t="s">
        <v>911</v>
      </c>
      <c r="F40" s="220"/>
      <c r="G40" s="341" t="s">
        <v>912</v>
      </c>
      <c r="H40" s="341"/>
      <c r="I40" s="341"/>
      <c r="J40" s="341"/>
      <c r="K40" s="218"/>
    </row>
    <row r="41" spans="2:11" ht="15" customHeight="1">
      <c r="B41" s="221"/>
      <c r="C41" s="222"/>
      <c r="D41" s="220"/>
      <c r="E41" s="224"/>
      <c r="F41" s="220"/>
      <c r="G41" s="341" t="s">
        <v>913</v>
      </c>
      <c r="H41" s="341"/>
      <c r="I41" s="341"/>
      <c r="J41" s="341"/>
      <c r="K41" s="218"/>
    </row>
    <row r="42" spans="2:11" ht="15" customHeight="1">
      <c r="B42" s="221"/>
      <c r="C42" s="222"/>
      <c r="D42" s="220"/>
      <c r="E42" s="224" t="s">
        <v>914</v>
      </c>
      <c r="F42" s="220"/>
      <c r="G42" s="341" t="s">
        <v>915</v>
      </c>
      <c r="H42" s="341"/>
      <c r="I42" s="341"/>
      <c r="J42" s="341"/>
      <c r="K42" s="218"/>
    </row>
    <row r="43" spans="2:11" ht="15" customHeight="1">
      <c r="B43" s="221"/>
      <c r="C43" s="222"/>
      <c r="D43" s="220"/>
      <c r="E43" s="224" t="s">
        <v>119</v>
      </c>
      <c r="F43" s="220"/>
      <c r="G43" s="341" t="s">
        <v>916</v>
      </c>
      <c r="H43" s="341"/>
      <c r="I43" s="341"/>
      <c r="J43" s="341"/>
      <c r="K43" s="218"/>
    </row>
    <row r="44" spans="2:11" ht="12.75" customHeight="1">
      <c r="B44" s="221"/>
      <c r="C44" s="222"/>
      <c r="D44" s="220"/>
      <c r="E44" s="220"/>
      <c r="F44" s="220"/>
      <c r="G44" s="220"/>
      <c r="H44" s="220"/>
      <c r="I44" s="220"/>
      <c r="J44" s="220"/>
      <c r="K44" s="218"/>
    </row>
    <row r="45" spans="2:11" ht="15" customHeight="1">
      <c r="B45" s="221"/>
      <c r="C45" s="222"/>
      <c r="D45" s="341" t="s">
        <v>917</v>
      </c>
      <c r="E45" s="341"/>
      <c r="F45" s="341"/>
      <c r="G45" s="341"/>
      <c r="H45" s="341"/>
      <c r="I45" s="341"/>
      <c r="J45" s="341"/>
      <c r="K45" s="218"/>
    </row>
    <row r="46" spans="2:11" ht="15" customHeight="1">
      <c r="B46" s="221"/>
      <c r="C46" s="222"/>
      <c r="D46" s="222"/>
      <c r="E46" s="341" t="s">
        <v>918</v>
      </c>
      <c r="F46" s="341"/>
      <c r="G46" s="341"/>
      <c r="H46" s="341"/>
      <c r="I46" s="341"/>
      <c r="J46" s="341"/>
      <c r="K46" s="218"/>
    </row>
    <row r="47" spans="2:11" ht="15" customHeight="1">
      <c r="B47" s="221"/>
      <c r="C47" s="222"/>
      <c r="D47" s="222"/>
      <c r="E47" s="341" t="s">
        <v>919</v>
      </c>
      <c r="F47" s="341"/>
      <c r="G47" s="341"/>
      <c r="H47" s="341"/>
      <c r="I47" s="341"/>
      <c r="J47" s="341"/>
      <c r="K47" s="218"/>
    </row>
    <row r="48" spans="2:11" ht="15" customHeight="1">
      <c r="B48" s="221"/>
      <c r="C48" s="222"/>
      <c r="D48" s="222"/>
      <c r="E48" s="341" t="s">
        <v>920</v>
      </c>
      <c r="F48" s="341"/>
      <c r="G48" s="341"/>
      <c r="H48" s="341"/>
      <c r="I48" s="341"/>
      <c r="J48" s="341"/>
      <c r="K48" s="218"/>
    </row>
    <row r="49" spans="2:11" ht="15" customHeight="1">
      <c r="B49" s="221"/>
      <c r="C49" s="222"/>
      <c r="D49" s="341" t="s">
        <v>921</v>
      </c>
      <c r="E49" s="341"/>
      <c r="F49" s="341"/>
      <c r="G49" s="341"/>
      <c r="H49" s="341"/>
      <c r="I49" s="341"/>
      <c r="J49" s="341"/>
      <c r="K49" s="218"/>
    </row>
    <row r="50" spans="2:11" ht="25.5" customHeight="1">
      <c r="B50" s="217"/>
      <c r="C50" s="342" t="s">
        <v>922</v>
      </c>
      <c r="D50" s="342"/>
      <c r="E50" s="342"/>
      <c r="F50" s="342"/>
      <c r="G50" s="342"/>
      <c r="H50" s="342"/>
      <c r="I50" s="342"/>
      <c r="J50" s="342"/>
      <c r="K50" s="218"/>
    </row>
    <row r="51" spans="2:11" ht="5.25" customHeight="1">
      <c r="B51" s="217"/>
      <c r="C51" s="219"/>
      <c r="D51" s="219"/>
      <c r="E51" s="219"/>
      <c r="F51" s="219"/>
      <c r="G51" s="219"/>
      <c r="H51" s="219"/>
      <c r="I51" s="219"/>
      <c r="J51" s="219"/>
      <c r="K51" s="218"/>
    </row>
    <row r="52" spans="2:11" ht="15" customHeight="1">
      <c r="B52" s="217"/>
      <c r="C52" s="341" t="s">
        <v>923</v>
      </c>
      <c r="D52" s="341"/>
      <c r="E52" s="341"/>
      <c r="F52" s="341"/>
      <c r="G52" s="341"/>
      <c r="H52" s="341"/>
      <c r="I52" s="341"/>
      <c r="J52" s="341"/>
      <c r="K52" s="218"/>
    </row>
    <row r="53" spans="2:11" ht="15" customHeight="1">
      <c r="B53" s="217"/>
      <c r="C53" s="341" t="s">
        <v>924</v>
      </c>
      <c r="D53" s="341"/>
      <c r="E53" s="341"/>
      <c r="F53" s="341"/>
      <c r="G53" s="341"/>
      <c r="H53" s="341"/>
      <c r="I53" s="341"/>
      <c r="J53" s="341"/>
      <c r="K53" s="218"/>
    </row>
    <row r="54" spans="2:11" ht="12.75" customHeight="1">
      <c r="B54" s="217"/>
      <c r="C54" s="220"/>
      <c r="D54" s="220"/>
      <c r="E54" s="220"/>
      <c r="F54" s="220"/>
      <c r="G54" s="220"/>
      <c r="H54" s="220"/>
      <c r="I54" s="220"/>
      <c r="J54" s="220"/>
      <c r="K54" s="218"/>
    </row>
    <row r="55" spans="2:11" ht="15" customHeight="1">
      <c r="B55" s="217"/>
      <c r="C55" s="341" t="s">
        <v>925</v>
      </c>
      <c r="D55" s="341"/>
      <c r="E55" s="341"/>
      <c r="F55" s="341"/>
      <c r="G55" s="341"/>
      <c r="H55" s="341"/>
      <c r="I55" s="341"/>
      <c r="J55" s="341"/>
      <c r="K55" s="218"/>
    </row>
    <row r="56" spans="2:11" ht="15" customHeight="1">
      <c r="B56" s="217"/>
      <c r="C56" s="222"/>
      <c r="D56" s="341" t="s">
        <v>926</v>
      </c>
      <c r="E56" s="341"/>
      <c r="F56" s="341"/>
      <c r="G56" s="341"/>
      <c r="H56" s="341"/>
      <c r="I56" s="341"/>
      <c r="J56" s="341"/>
      <c r="K56" s="218"/>
    </row>
    <row r="57" spans="2:11" ht="15" customHeight="1">
      <c r="B57" s="217"/>
      <c r="C57" s="222"/>
      <c r="D57" s="341" t="s">
        <v>927</v>
      </c>
      <c r="E57" s="341"/>
      <c r="F57" s="341"/>
      <c r="G57" s="341"/>
      <c r="H57" s="341"/>
      <c r="I57" s="341"/>
      <c r="J57" s="341"/>
      <c r="K57" s="218"/>
    </row>
    <row r="58" spans="2:11" ht="15" customHeight="1">
      <c r="B58" s="217"/>
      <c r="C58" s="222"/>
      <c r="D58" s="341" t="s">
        <v>928</v>
      </c>
      <c r="E58" s="341"/>
      <c r="F58" s="341"/>
      <c r="G58" s="341"/>
      <c r="H58" s="341"/>
      <c r="I58" s="341"/>
      <c r="J58" s="341"/>
      <c r="K58" s="218"/>
    </row>
    <row r="59" spans="2:11" ht="15" customHeight="1">
      <c r="B59" s="217"/>
      <c r="C59" s="222"/>
      <c r="D59" s="341" t="s">
        <v>929</v>
      </c>
      <c r="E59" s="341"/>
      <c r="F59" s="341"/>
      <c r="G59" s="341"/>
      <c r="H59" s="341"/>
      <c r="I59" s="341"/>
      <c r="J59" s="341"/>
      <c r="K59" s="218"/>
    </row>
    <row r="60" spans="2:11" ht="15" customHeight="1">
      <c r="B60" s="217"/>
      <c r="C60" s="222"/>
      <c r="D60" s="340" t="s">
        <v>930</v>
      </c>
      <c r="E60" s="340"/>
      <c r="F60" s="340"/>
      <c r="G60" s="340"/>
      <c r="H60" s="340"/>
      <c r="I60" s="340"/>
      <c r="J60" s="340"/>
      <c r="K60" s="218"/>
    </row>
    <row r="61" spans="2:11" ht="15" customHeight="1">
      <c r="B61" s="217"/>
      <c r="C61" s="222"/>
      <c r="D61" s="341" t="s">
        <v>931</v>
      </c>
      <c r="E61" s="341"/>
      <c r="F61" s="341"/>
      <c r="G61" s="341"/>
      <c r="H61" s="341"/>
      <c r="I61" s="341"/>
      <c r="J61" s="341"/>
      <c r="K61" s="218"/>
    </row>
    <row r="62" spans="2:11" ht="12.75" customHeight="1">
      <c r="B62" s="217"/>
      <c r="C62" s="222"/>
      <c r="D62" s="222"/>
      <c r="E62" s="225"/>
      <c r="F62" s="222"/>
      <c r="G62" s="222"/>
      <c r="H62" s="222"/>
      <c r="I62" s="222"/>
      <c r="J62" s="222"/>
      <c r="K62" s="218"/>
    </row>
    <row r="63" spans="2:11" ht="15" customHeight="1">
      <c r="B63" s="217"/>
      <c r="C63" s="222"/>
      <c r="D63" s="341" t="s">
        <v>932</v>
      </c>
      <c r="E63" s="341"/>
      <c r="F63" s="341"/>
      <c r="G63" s="341"/>
      <c r="H63" s="341"/>
      <c r="I63" s="341"/>
      <c r="J63" s="341"/>
      <c r="K63" s="218"/>
    </row>
    <row r="64" spans="2:11" ht="15" customHeight="1">
      <c r="B64" s="217"/>
      <c r="C64" s="222"/>
      <c r="D64" s="340" t="s">
        <v>933</v>
      </c>
      <c r="E64" s="340"/>
      <c r="F64" s="340"/>
      <c r="G64" s="340"/>
      <c r="H64" s="340"/>
      <c r="I64" s="340"/>
      <c r="J64" s="340"/>
      <c r="K64" s="218"/>
    </row>
    <row r="65" spans="2:11" ht="15" customHeight="1">
      <c r="B65" s="217"/>
      <c r="C65" s="222"/>
      <c r="D65" s="341" t="s">
        <v>934</v>
      </c>
      <c r="E65" s="341"/>
      <c r="F65" s="341"/>
      <c r="G65" s="341"/>
      <c r="H65" s="341"/>
      <c r="I65" s="341"/>
      <c r="J65" s="341"/>
      <c r="K65" s="218"/>
    </row>
    <row r="66" spans="2:11" ht="15" customHeight="1">
      <c r="B66" s="217"/>
      <c r="C66" s="222"/>
      <c r="D66" s="341" t="s">
        <v>935</v>
      </c>
      <c r="E66" s="341"/>
      <c r="F66" s="341"/>
      <c r="G66" s="341"/>
      <c r="H66" s="341"/>
      <c r="I66" s="341"/>
      <c r="J66" s="341"/>
      <c r="K66" s="218"/>
    </row>
    <row r="67" spans="2:11" ht="15" customHeight="1">
      <c r="B67" s="217"/>
      <c r="C67" s="222"/>
      <c r="D67" s="341" t="s">
        <v>936</v>
      </c>
      <c r="E67" s="341"/>
      <c r="F67" s="341"/>
      <c r="G67" s="341"/>
      <c r="H67" s="341"/>
      <c r="I67" s="341"/>
      <c r="J67" s="341"/>
      <c r="K67" s="218"/>
    </row>
    <row r="68" spans="2:11" ht="15" customHeight="1">
      <c r="B68" s="217"/>
      <c r="C68" s="222"/>
      <c r="D68" s="341" t="s">
        <v>937</v>
      </c>
      <c r="E68" s="341"/>
      <c r="F68" s="341"/>
      <c r="G68" s="341"/>
      <c r="H68" s="341"/>
      <c r="I68" s="341"/>
      <c r="J68" s="341"/>
      <c r="K68" s="218"/>
    </row>
    <row r="69" spans="2:11" ht="12.75" customHeight="1">
      <c r="B69" s="226"/>
      <c r="C69" s="227"/>
      <c r="D69" s="227"/>
      <c r="E69" s="227"/>
      <c r="F69" s="227"/>
      <c r="G69" s="227"/>
      <c r="H69" s="227"/>
      <c r="I69" s="227"/>
      <c r="J69" s="227"/>
      <c r="K69" s="228"/>
    </row>
    <row r="70" spans="2:11" ht="18.75" customHeight="1">
      <c r="B70" s="229"/>
      <c r="C70" s="229"/>
      <c r="D70" s="229"/>
      <c r="E70" s="229"/>
      <c r="F70" s="229"/>
      <c r="G70" s="229"/>
      <c r="H70" s="229"/>
      <c r="I70" s="229"/>
      <c r="J70" s="229"/>
      <c r="K70" s="230"/>
    </row>
    <row r="71" spans="2:11" ht="18.75" customHeight="1">
      <c r="B71" s="230"/>
      <c r="C71" s="230"/>
      <c r="D71" s="230"/>
      <c r="E71" s="230"/>
      <c r="F71" s="230"/>
      <c r="G71" s="230"/>
      <c r="H71" s="230"/>
      <c r="I71" s="230"/>
      <c r="J71" s="230"/>
      <c r="K71" s="230"/>
    </row>
    <row r="72" spans="2:11" ht="7.5" customHeight="1">
      <c r="B72" s="231"/>
      <c r="C72" s="232"/>
      <c r="D72" s="232"/>
      <c r="E72" s="232"/>
      <c r="F72" s="232"/>
      <c r="G72" s="232"/>
      <c r="H72" s="232"/>
      <c r="I72" s="232"/>
      <c r="J72" s="232"/>
      <c r="K72" s="233"/>
    </row>
    <row r="73" spans="2:11" ht="45" customHeight="1">
      <c r="B73" s="234"/>
      <c r="C73" s="339" t="s">
        <v>97</v>
      </c>
      <c r="D73" s="339"/>
      <c r="E73" s="339"/>
      <c r="F73" s="339"/>
      <c r="G73" s="339"/>
      <c r="H73" s="339"/>
      <c r="I73" s="339"/>
      <c r="J73" s="339"/>
      <c r="K73" s="235"/>
    </row>
    <row r="74" spans="2:11" ht="17.25" customHeight="1">
      <c r="B74" s="234"/>
      <c r="C74" s="236" t="s">
        <v>938</v>
      </c>
      <c r="D74" s="236"/>
      <c r="E74" s="236"/>
      <c r="F74" s="236" t="s">
        <v>939</v>
      </c>
      <c r="G74" s="237"/>
      <c r="H74" s="236" t="s">
        <v>115</v>
      </c>
      <c r="I74" s="236" t="s">
        <v>60</v>
      </c>
      <c r="J74" s="236" t="s">
        <v>940</v>
      </c>
      <c r="K74" s="235"/>
    </row>
    <row r="75" spans="2:11" ht="17.25" customHeight="1">
      <c r="B75" s="234"/>
      <c r="C75" s="238" t="s">
        <v>941</v>
      </c>
      <c r="D75" s="238"/>
      <c r="E75" s="238"/>
      <c r="F75" s="239" t="s">
        <v>942</v>
      </c>
      <c r="G75" s="240"/>
      <c r="H75" s="238"/>
      <c r="I75" s="238"/>
      <c r="J75" s="238" t="s">
        <v>943</v>
      </c>
      <c r="K75" s="235"/>
    </row>
    <row r="76" spans="2:11" ht="5.25" customHeight="1">
      <c r="B76" s="234"/>
      <c r="C76" s="241"/>
      <c r="D76" s="241"/>
      <c r="E76" s="241"/>
      <c r="F76" s="241"/>
      <c r="G76" s="242"/>
      <c r="H76" s="241"/>
      <c r="I76" s="241"/>
      <c r="J76" s="241"/>
      <c r="K76" s="235"/>
    </row>
    <row r="77" spans="2:11" ht="15" customHeight="1">
      <c r="B77" s="234"/>
      <c r="C77" s="224" t="s">
        <v>56</v>
      </c>
      <c r="D77" s="241"/>
      <c r="E77" s="241"/>
      <c r="F77" s="243" t="s">
        <v>944</v>
      </c>
      <c r="G77" s="242"/>
      <c r="H77" s="224" t="s">
        <v>945</v>
      </c>
      <c r="I77" s="224" t="s">
        <v>946</v>
      </c>
      <c r="J77" s="224">
        <v>20</v>
      </c>
      <c r="K77" s="235"/>
    </row>
    <row r="78" spans="2:11" ht="15" customHeight="1">
      <c r="B78" s="234"/>
      <c r="C78" s="224" t="s">
        <v>947</v>
      </c>
      <c r="D78" s="224"/>
      <c r="E78" s="224"/>
      <c r="F78" s="243" t="s">
        <v>944</v>
      </c>
      <c r="G78" s="242"/>
      <c r="H78" s="224" t="s">
        <v>948</v>
      </c>
      <c r="I78" s="224" t="s">
        <v>946</v>
      </c>
      <c r="J78" s="224">
        <v>120</v>
      </c>
      <c r="K78" s="235"/>
    </row>
    <row r="79" spans="2:11" ht="15" customHeight="1">
      <c r="B79" s="244"/>
      <c r="C79" s="224" t="s">
        <v>949</v>
      </c>
      <c r="D79" s="224"/>
      <c r="E79" s="224"/>
      <c r="F79" s="243" t="s">
        <v>950</v>
      </c>
      <c r="G79" s="242"/>
      <c r="H79" s="224" t="s">
        <v>951</v>
      </c>
      <c r="I79" s="224" t="s">
        <v>946</v>
      </c>
      <c r="J79" s="224">
        <v>50</v>
      </c>
      <c r="K79" s="235"/>
    </row>
    <row r="80" spans="2:11" ht="15" customHeight="1">
      <c r="B80" s="244"/>
      <c r="C80" s="224" t="s">
        <v>952</v>
      </c>
      <c r="D80" s="224"/>
      <c r="E80" s="224"/>
      <c r="F80" s="243" t="s">
        <v>944</v>
      </c>
      <c r="G80" s="242"/>
      <c r="H80" s="224" t="s">
        <v>953</v>
      </c>
      <c r="I80" s="224" t="s">
        <v>954</v>
      </c>
      <c r="J80" s="224"/>
      <c r="K80" s="235"/>
    </row>
    <row r="81" spans="2:11" ht="15" customHeight="1">
      <c r="B81" s="244"/>
      <c r="C81" s="245" t="s">
        <v>955</v>
      </c>
      <c r="D81" s="245"/>
      <c r="E81" s="245"/>
      <c r="F81" s="246" t="s">
        <v>950</v>
      </c>
      <c r="G81" s="245"/>
      <c r="H81" s="245" t="s">
        <v>956</v>
      </c>
      <c r="I81" s="245" t="s">
        <v>946</v>
      </c>
      <c r="J81" s="245">
        <v>15</v>
      </c>
      <c r="K81" s="235"/>
    </row>
    <row r="82" spans="2:11" ht="15" customHeight="1">
      <c r="B82" s="244"/>
      <c r="C82" s="245" t="s">
        <v>957</v>
      </c>
      <c r="D82" s="245"/>
      <c r="E82" s="245"/>
      <c r="F82" s="246" t="s">
        <v>950</v>
      </c>
      <c r="G82" s="245"/>
      <c r="H82" s="245" t="s">
        <v>958</v>
      </c>
      <c r="I82" s="245" t="s">
        <v>946</v>
      </c>
      <c r="J82" s="245">
        <v>15</v>
      </c>
      <c r="K82" s="235"/>
    </row>
    <row r="83" spans="2:11" ht="15" customHeight="1">
      <c r="B83" s="244"/>
      <c r="C83" s="245" t="s">
        <v>959</v>
      </c>
      <c r="D83" s="245"/>
      <c r="E83" s="245"/>
      <c r="F83" s="246" t="s">
        <v>950</v>
      </c>
      <c r="G83" s="245"/>
      <c r="H83" s="245" t="s">
        <v>960</v>
      </c>
      <c r="I83" s="245" t="s">
        <v>946</v>
      </c>
      <c r="J83" s="245">
        <v>20</v>
      </c>
      <c r="K83" s="235"/>
    </row>
    <row r="84" spans="2:11" ht="15" customHeight="1">
      <c r="B84" s="244"/>
      <c r="C84" s="245" t="s">
        <v>961</v>
      </c>
      <c r="D84" s="245"/>
      <c r="E84" s="245"/>
      <c r="F84" s="246" t="s">
        <v>950</v>
      </c>
      <c r="G84" s="245"/>
      <c r="H84" s="245" t="s">
        <v>962</v>
      </c>
      <c r="I84" s="245" t="s">
        <v>946</v>
      </c>
      <c r="J84" s="245">
        <v>20</v>
      </c>
      <c r="K84" s="235"/>
    </row>
    <row r="85" spans="2:11" ht="15" customHeight="1">
      <c r="B85" s="244"/>
      <c r="C85" s="224" t="s">
        <v>963</v>
      </c>
      <c r="D85" s="224"/>
      <c r="E85" s="224"/>
      <c r="F85" s="243" t="s">
        <v>950</v>
      </c>
      <c r="G85" s="242"/>
      <c r="H85" s="224" t="s">
        <v>964</v>
      </c>
      <c r="I85" s="224" t="s">
        <v>946</v>
      </c>
      <c r="J85" s="224">
        <v>50</v>
      </c>
      <c r="K85" s="235"/>
    </row>
    <row r="86" spans="2:11" ht="15" customHeight="1">
      <c r="B86" s="244"/>
      <c r="C86" s="224" t="s">
        <v>965</v>
      </c>
      <c r="D86" s="224"/>
      <c r="E86" s="224"/>
      <c r="F86" s="243" t="s">
        <v>950</v>
      </c>
      <c r="G86" s="242"/>
      <c r="H86" s="224" t="s">
        <v>966</v>
      </c>
      <c r="I86" s="224" t="s">
        <v>946</v>
      </c>
      <c r="J86" s="224">
        <v>20</v>
      </c>
      <c r="K86" s="235"/>
    </row>
    <row r="87" spans="2:11" ht="15" customHeight="1">
      <c r="B87" s="244"/>
      <c r="C87" s="224" t="s">
        <v>967</v>
      </c>
      <c r="D87" s="224"/>
      <c r="E87" s="224"/>
      <c r="F87" s="243" t="s">
        <v>950</v>
      </c>
      <c r="G87" s="242"/>
      <c r="H87" s="224" t="s">
        <v>968</v>
      </c>
      <c r="I87" s="224" t="s">
        <v>946</v>
      </c>
      <c r="J87" s="224">
        <v>20</v>
      </c>
      <c r="K87" s="235"/>
    </row>
    <row r="88" spans="2:11" ht="15" customHeight="1">
      <c r="B88" s="244"/>
      <c r="C88" s="224" t="s">
        <v>969</v>
      </c>
      <c r="D88" s="224"/>
      <c r="E88" s="224"/>
      <c r="F88" s="243" t="s">
        <v>950</v>
      </c>
      <c r="G88" s="242"/>
      <c r="H88" s="224" t="s">
        <v>970</v>
      </c>
      <c r="I88" s="224" t="s">
        <v>946</v>
      </c>
      <c r="J88" s="224">
        <v>50</v>
      </c>
      <c r="K88" s="235"/>
    </row>
    <row r="89" spans="2:11" ht="15" customHeight="1">
      <c r="B89" s="244"/>
      <c r="C89" s="224" t="s">
        <v>971</v>
      </c>
      <c r="D89" s="224"/>
      <c r="E89" s="224"/>
      <c r="F89" s="243" t="s">
        <v>950</v>
      </c>
      <c r="G89" s="242"/>
      <c r="H89" s="224" t="s">
        <v>971</v>
      </c>
      <c r="I89" s="224" t="s">
        <v>946</v>
      </c>
      <c r="J89" s="224">
        <v>50</v>
      </c>
      <c r="K89" s="235"/>
    </row>
    <row r="90" spans="2:11" ht="15" customHeight="1">
      <c r="B90" s="244"/>
      <c r="C90" s="224" t="s">
        <v>120</v>
      </c>
      <c r="D90" s="224"/>
      <c r="E90" s="224"/>
      <c r="F90" s="243" t="s">
        <v>950</v>
      </c>
      <c r="G90" s="242"/>
      <c r="H90" s="224" t="s">
        <v>972</v>
      </c>
      <c r="I90" s="224" t="s">
        <v>946</v>
      </c>
      <c r="J90" s="224">
        <v>255</v>
      </c>
      <c r="K90" s="235"/>
    </row>
    <row r="91" spans="2:11" ht="15" customHeight="1">
      <c r="B91" s="244"/>
      <c r="C91" s="224" t="s">
        <v>973</v>
      </c>
      <c r="D91" s="224"/>
      <c r="E91" s="224"/>
      <c r="F91" s="243" t="s">
        <v>944</v>
      </c>
      <c r="G91" s="242"/>
      <c r="H91" s="224" t="s">
        <v>974</v>
      </c>
      <c r="I91" s="224" t="s">
        <v>975</v>
      </c>
      <c r="J91" s="224"/>
      <c r="K91" s="235"/>
    </row>
    <row r="92" spans="2:11" ht="15" customHeight="1">
      <c r="B92" s="244"/>
      <c r="C92" s="224" t="s">
        <v>976</v>
      </c>
      <c r="D92" s="224"/>
      <c r="E92" s="224"/>
      <c r="F92" s="243" t="s">
        <v>944</v>
      </c>
      <c r="G92" s="242"/>
      <c r="H92" s="224" t="s">
        <v>977</v>
      </c>
      <c r="I92" s="224" t="s">
        <v>978</v>
      </c>
      <c r="J92" s="224"/>
      <c r="K92" s="235"/>
    </row>
    <row r="93" spans="2:11" ht="15" customHeight="1">
      <c r="B93" s="244"/>
      <c r="C93" s="224" t="s">
        <v>979</v>
      </c>
      <c r="D93" s="224"/>
      <c r="E93" s="224"/>
      <c r="F93" s="243" t="s">
        <v>944</v>
      </c>
      <c r="G93" s="242"/>
      <c r="H93" s="224" t="s">
        <v>979</v>
      </c>
      <c r="I93" s="224" t="s">
        <v>978</v>
      </c>
      <c r="J93" s="224"/>
      <c r="K93" s="235"/>
    </row>
    <row r="94" spans="2:11" ht="15" customHeight="1">
      <c r="B94" s="244"/>
      <c r="C94" s="224" t="s">
        <v>41</v>
      </c>
      <c r="D94" s="224"/>
      <c r="E94" s="224"/>
      <c r="F94" s="243" t="s">
        <v>944</v>
      </c>
      <c r="G94" s="242"/>
      <c r="H94" s="224" t="s">
        <v>980</v>
      </c>
      <c r="I94" s="224" t="s">
        <v>978</v>
      </c>
      <c r="J94" s="224"/>
      <c r="K94" s="235"/>
    </row>
    <row r="95" spans="2:11" ht="15" customHeight="1">
      <c r="B95" s="244"/>
      <c r="C95" s="224" t="s">
        <v>51</v>
      </c>
      <c r="D95" s="224"/>
      <c r="E95" s="224"/>
      <c r="F95" s="243" t="s">
        <v>944</v>
      </c>
      <c r="G95" s="242"/>
      <c r="H95" s="224" t="s">
        <v>981</v>
      </c>
      <c r="I95" s="224" t="s">
        <v>978</v>
      </c>
      <c r="J95" s="224"/>
      <c r="K95" s="235"/>
    </row>
    <row r="96" spans="2:11" ht="15" customHeight="1">
      <c r="B96" s="247"/>
      <c r="C96" s="248"/>
      <c r="D96" s="248"/>
      <c r="E96" s="248"/>
      <c r="F96" s="248"/>
      <c r="G96" s="248"/>
      <c r="H96" s="248"/>
      <c r="I96" s="248"/>
      <c r="J96" s="248"/>
      <c r="K96" s="249"/>
    </row>
    <row r="97" spans="2:11" ht="18.75" customHeight="1">
      <c r="B97" s="250"/>
      <c r="C97" s="251"/>
      <c r="D97" s="251"/>
      <c r="E97" s="251"/>
      <c r="F97" s="251"/>
      <c r="G97" s="251"/>
      <c r="H97" s="251"/>
      <c r="I97" s="251"/>
      <c r="J97" s="251"/>
      <c r="K97" s="250"/>
    </row>
    <row r="98" spans="2:11" ht="18.75" customHeight="1">
      <c r="B98" s="230"/>
      <c r="C98" s="230"/>
      <c r="D98" s="230"/>
      <c r="E98" s="230"/>
      <c r="F98" s="230"/>
      <c r="G98" s="230"/>
      <c r="H98" s="230"/>
      <c r="I98" s="230"/>
      <c r="J98" s="230"/>
      <c r="K98" s="230"/>
    </row>
    <row r="99" spans="2:11" ht="7.5" customHeight="1">
      <c r="B99" s="231"/>
      <c r="C99" s="232"/>
      <c r="D99" s="232"/>
      <c r="E99" s="232"/>
      <c r="F99" s="232"/>
      <c r="G99" s="232"/>
      <c r="H99" s="232"/>
      <c r="I99" s="232"/>
      <c r="J99" s="232"/>
      <c r="K99" s="233"/>
    </row>
    <row r="100" spans="2:11" ht="45" customHeight="1">
      <c r="B100" s="234"/>
      <c r="C100" s="339" t="s">
        <v>982</v>
      </c>
      <c r="D100" s="339"/>
      <c r="E100" s="339"/>
      <c r="F100" s="339"/>
      <c r="G100" s="339"/>
      <c r="H100" s="339"/>
      <c r="I100" s="339"/>
      <c r="J100" s="339"/>
      <c r="K100" s="235"/>
    </row>
    <row r="101" spans="2:11" ht="17.25" customHeight="1">
      <c r="B101" s="234"/>
      <c r="C101" s="236" t="s">
        <v>938</v>
      </c>
      <c r="D101" s="236"/>
      <c r="E101" s="236"/>
      <c r="F101" s="236" t="s">
        <v>939</v>
      </c>
      <c r="G101" s="237"/>
      <c r="H101" s="236" t="s">
        <v>115</v>
      </c>
      <c r="I101" s="236" t="s">
        <v>60</v>
      </c>
      <c r="J101" s="236" t="s">
        <v>940</v>
      </c>
      <c r="K101" s="235"/>
    </row>
    <row r="102" spans="2:11" ht="17.25" customHeight="1">
      <c r="B102" s="234"/>
      <c r="C102" s="238" t="s">
        <v>941</v>
      </c>
      <c r="D102" s="238"/>
      <c r="E102" s="238"/>
      <c r="F102" s="239" t="s">
        <v>942</v>
      </c>
      <c r="G102" s="240"/>
      <c r="H102" s="238"/>
      <c r="I102" s="238"/>
      <c r="J102" s="238" t="s">
        <v>943</v>
      </c>
      <c r="K102" s="235"/>
    </row>
    <row r="103" spans="2:11" ht="5.25" customHeight="1">
      <c r="B103" s="234"/>
      <c r="C103" s="236"/>
      <c r="D103" s="236"/>
      <c r="E103" s="236"/>
      <c r="F103" s="236"/>
      <c r="G103" s="252"/>
      <c r="H103" s="236"/>
      <c r="I103" s="236"/>
      <c r="J103" s="236"/>
      <c r="K103" s="235"/>
    </row>
    <row r="104" spans="2:11" ht="15" customHeight="1">
      <c r="B104" s="234"/>
      <c r="C104" s="224" t="s">
        <v>56</v>
      </c>
      <c r="D104" s="241"/>
      <c r="E104" s="241"/>
      <c r="F104" s="243" t="s">
        <v>944</v>
      </c>
      <c r="G104" s="252"/>
      <c r="H104" s="224" t="s">
        <v>983</v>
      </c>
      <c r="I104" s="224" t="s">
        <v>946</v>
      </c>
      <c r="J104" s="224">
        <v>20</v>
      </c>
      <c r="K104" s="235"/>
    </row>
    <row r="105" spans="2:11" ht="15" customHeight="1">
      <c r="B105" s="234"/>
      <c r="C105" s="224" t="s">
        <v>947</v>
      </c>
      <c r="D105" s="224"/>
      <c r="E105" s="224"/>
      <c r="F105" s="243" t="s">
        <v>944</v>
      </c>
      <c r="G105" s="224"/>
      <c r="H105" s="224" t="s">
        <v>983</v>
      </c>
      <c r="I105" s="224" t="s">
        <v>946</v>
      </c>
      <c r="J105" s="224">
        <v>120</v>
      </c>
      <c r="K105" s="235"/>
    </row>
    <row r="106" spans="2:11" ht="15" customHeight="1">
      <c r="B106" s="244"/>
      <c r="C106" s="224" t="s">
        <v>949</v>
      </c>
      <c r="D106" s="224"/>
      <c r="E106" s="224"/>
      <c r="F106" s="243" t="s">
        <v>950</v>
      </c>
      <c r="G106" s="224"/>
      <c r="H106" s="224" t="s">
        <v>983</v>
      </c>
      <c r="I106" s="224" t="s">
        <v>946</v>
      </c>
      <c r="J106" s="224">
        <v>50</v>
      </c>
      <c r="K106" s="235"/>
    </row>
    <row r="107" spans="2:11" ht="15" customHeight="1">
      <c r="B107" s="244"/>
      <c r="C107" s="224" t="s">
        <v>952</v>
      </c>
      <c r="D107" s="224"/>
      <c r="E107" s="224"/>
      <c r="F107" s="243" t="s">
        <v>944</v>
      </c>
      <c r="G107" s="224"/>
      <c r="H107" s="224" t="s">
        <v>983</v>
      </c>
      <c r="I107" s="224" t="s">
        <v>954</v>
      </c>
      <c r="J107" s="224"/>
      <c r="K107" s="235"/>
    </row>
    <row r="108" spans="2:11" ht="15" customHeight="1">
      <c r="B108" s="244"/>
      <c r="C108" s="224" t="s">
        <v>963</v>
      </c>
      <c r="D108" s="224"/>
      <c r="E108" s="224"/>
      <c r="F108" s="243" t="s">
        <v>950</v>
      </c>
      <c r="G108" s="224"/>
      <c r="H108" s="224" t="s">
        <v>983</v>
      </c>
      <c r="I108" s="224" t="s">
        <v>946</v>
      </c>
      <c r="J108" s="224">
        <v>50</v>
      </c>
      <c r="K108" s="235"/>
    </row>
    <row r="109" spans="2:11" ht="15" customHeight="1">
      <c r="B109" s="244"/>
      <c r="C109" s="224" t="s">
        <v>971</v>
      </c>
      <c r="D109" s="224"/>
      <c r="E109" s="224"/>
      <c r="F109" s="243" t="s">
        <v>950</v>
      </c>
      <c r="G109" s="224"/>
      <c r="H109" s="224" t="s">
        <v>983</v>
      </c>
      <c r="I109" s="224" t="s">
        <v>946</v>
      </c>
      <c r="J109" s="224">
        <v>50</v>
      </c>
      <c r="K109" s="235"/>
    </row>
    <row r="110" spans="2:11" ht="15" customHeight="1">
      <c r="B110" s="244"/>
      <c r="C110" s="224" t="s">
        <v>969</v>
      </c>
      <c r="D110" s="224"/>
      <c r="E110" s="224"/>
      <c r="F110" s="243" t="s">
        <v>950</v>
      </c>
      <c r="G110" s="224"/>
      <c r="H110" s="224" t="s">
        <v>983</v>
      </c>
      <c r="I110" s="224" t="s">
        <v>946</v>
      </c>
      <c r="J110" s="224">
        <v>50</v>
      </c>
      <c r="K110" s="235"/>
    </row>
    <row r="111" spans="2:11" ht="15" customHeight="1">
      <c r="B111" s="244"/>
      <c r="C111" s="224" t="s">
        <v>56</v>
      </c>
      <c r="D111" s="224"/>
      <c r="E111" s="224"/>
      <c r="F111" s="243" t="s">
        <v>944</v>
      </c>
      <c r="G111" s="224"/>
      <c r="H111" s="224" t="s">
        <v>984</v>
      </c>
      <c r="I111" s="224" t="s">
        <v>946</v>
      </c>
      <c r="J111" s="224">
        <v>20</v>
      </c>
      <c r="K111" s="235"/>
    </row>
    <row r="112" spans="2:11" ht="15" customHeight="1">
      <c r="B112" s="244"/>
      <c r="C112" s="224" t="s">
        <v>985</v>
      </c>
      <c r="D112" s="224"/>
      <c r="E112" s="224"/>
      <c r="F112" s="243" t="s">
        <v>944</v>
      </c>
      <c r="G112" s="224"/>
      <c r="H112" s="224" t="s">
        <v>986</v>
      </c>
      <c r="I112" s="224" t="s">
        <v>946</v>
      </c>
      <c r="J112" s="224">
        <v>120</v>
      </c>
      <c r="K112" s="235"/>
    </row>
    <row r="113" spans="2:11" ht="15" customHeight="1">
      <c r="B113" s="244"/>
      <c r="C113" s="224" t="s">
        <v>41</v>
      </c>
      <c r="D113" s="224"/>
      <c r="E113" s="224"/>
      <c r="F113" s="243" t="s">
        <v>944</v>
      </c>
      <c r="G113" s="224"/>
      <c r="H113" s="224" t="s">
        <v>987</v>
      </c>
      <c r="I113" s="224" t="s">
        <v>978</v>
      </c>
      <c r="J113" s="224"/>
      <c r="K113" s="235"/>
    </row>
    <row r="114" spans="2:11" ht="15" customHeight="1">
      <c r="B114" s="244"/>
      <c r="C114" s="224" t="s">
        <v>51</v>
      </c>
      <c r="D114" s="224"/>
      <c r="E114" s="224"/>
      <c r="F114" s="243" t="s">
        <v>944</v>
      </c>
      <c r="G114" s="224"/>
      <c r="H114" s="224" t="s">
        <v>988</v>
      </c>
      <c r="I114" s="224" t="s">
        <v>978</v>
      </c>
      <c r="J114" s="224"/>
      <c r="K114" s="235"/>
    </row>
    <row r="115" spans="2:11" ht="15" customHeight="1">
      <c r="B115" s="244"/>
      <c r="C115" s="224" t="s">
        <v>60</v>
      </c>
      <c r="D115" s="224"/>
      <c r="E115" s="224"/>
      <c r="F115" s="243" t="s">
        <v>944</v>
      </c>
      <c r="G115" s="224"/>
      <c r="H115" s="224" t="s">
        <v>989</v>
      </c>
      <c r="I115" s="224" t="s">
        <v>990</v>
      </c>
      <c r="J115" s="224"/>
      <c r="K115" s="235"/>
    </row>
    <row r="116" spans="2:11" ht="15" customHeight="1">
      <c r="B116" s="247"/>
      <c r="C116" s="253"/>
      <c r="D116" s="253"/>
      <c r="E116" s="253"/>
      <c r="F116" s="253"/>
      <c r="G116" s="253"/>
      <c r="H116" s="253"/>
      <c r="I116" s="253"/>
      <c r="J116" s="253"/>
      <c r="K116" s="249"/>
    </row>
    <row r="117" spans="2:11" ht="18.75" customHeight="1">
      <c r="B117" s="254"/>
      <c r="C117" s="220"/>
      <c r="D117" s="220"/>
      <c r="E117" s="220"/>
      <c r="F117" s="255"/>
      <c r="G117" s="220"/>
      <c r="H117" s="220"/>
      <c r="I117" s="220"/>
      <c r="J117" s="220"/>
      <c r="K117" s="254"/>
    </row>
    <row r="118" spans="2:11" ht="18.75" customHeight="1">
      <c r="B118" s="230"/>
      <c r="C118" s="230"/>
      <c r="D118" s="230"/>
      <c r="E118" s="230"/>
      <c r="F118" s="230"/>
      <c r="G118" s="230"/>
      <c r="H118" s="230"/>
      <c r="I118" s="230"/>
      <c r="J118" s="230"/>
      <c r="K118" s="230"/>
    </row>
    <row r="119" spans="2:11" ht="7.5" customHeight="1">
      <c r="B119" s="256"/>
      <c r="C119" s="257"/>
      <c r="D119" s="257"/>
      <c r="E119" s="257"/>
      <c r="F119" s="257"/>
      <c r="G119" s="257"/>
      <c r="H119" s="257"/>
      <c r="I119" s="257"/>
      <c r="J119" s="257"/>
      <c r="K119" s="258"/>
    </row>
    <row r="120" spans="2:11" ht="45" customHeight="1">
      <c r="B120" s="259"/>
      <c r="C120" s="338" t="s">
        <v>991</v>
      </c>
      <c r="D120" s="338"/>
      <c r="E120" s="338"/>
      <c r="F120" s="338"/>
      <c r="G120" s="338"/>
      <c r="H120" s="338"/>
      <c r="I120" s="338"/>
      <c r="J120" s="338"/>
      <c r="K120" s="260"/>
    </row>
    <row r="121" spans="2:11" ht="17.25" customHeight="1">
      <c r="B121" s="261"/>
      <c r="C121" s="236" t="s">
        <v>938</v>
      </c>
      <c r="D121" s="236"/>
      <c r="E121" s="236"/>
      <c r="F121" s="236" t="s">
        <v>939</v>
      </c>
      <c r="G121" s="237"/>
      <c r="H121" s="236" t="s">
        <v>115</v>
      </c>
      <c r="I121" s="236" t="s">
        <v>60</v>
      </c>
      <c r="J121" s="236" t="s">
        <v>940</v>
      </c>
      <c r="K121" s="262"/>
    </row>
    <row r="122" spans="2:11" ht="17.25" customHeight="1">
      <c r="B122" s="261"/>
      <c r="C122" s="238" t="s">
        <v>941</v>
      </c>
      <c r="D122" s="238"/>
      <c r="E122" s="238"/>
      <c r="F122" s="239" t="s">
        <v>942</v>
      </c>
      <c r="G122" s="240"/>
      <c r="H122" s="238"/>
      <c r="I122" s="238"/>
      <c r="J122" s="238" t="s">
        <v>943</v>
      </c>
      <c r="K122" s="262"/>
    </row>
    <row r="123" spans="2:11" ht="5.25" customHeight="1">
      <c r="B123" s="263"/>
      <c r="C123" s="241"/>
      <c r="D123" s="241"/>
      <c r="E123" s="241"/>
      <c r="F123" s="241"/>
      <c r="G123" s="224"/>
      <c r="H123" s="241"/>
      <c r="I123" s="241"/>
      <c r="J123" s="241"/>
      <c r="K123" s="264"/>
    </row>
    <row r="124" spans="2:11" ht="15" customHeight="1">
      <c r="B124" s="263"/>
      <c r="C124" s="224" t="s">
        <v>947</v>
      </c>
      <c r="D124" s="241"/>
      <c r="E124" s="241"/>
      <c r="F124" s="243" t="s">
        <v>944</v>
      </c>
      <c r="G124" s="224"/>
      <c r="H124" s="224" t="s">
        <v>983</v>
      </c>
      <c r="I124" s="224" t="s">
        <v>946</v>
      </c>
      <c r="J124" s="224">
        <v>120</v>
      </c>
      <c r="K124" s="265"/>
    </row>
    <row r="125" spans="2:11" ht="15" customHeight="1">
      <c r="B125" s="263"/>
      <c r="C125" s="224" t="s">
        <v>992</v>
      </c>
      <c r="D125" s="224"/>
      <c r="E125" s="224"/>
      <c r="F125" s="243" t="s">
        <v>944</v>
      </c>
      <c r="G125" s="224"/>
      <c r="H125" s="224" t="s">
        <v>993</v>
      </c>
      <c r="I125" s="224" t="s">
        <v>946</v>
      </c>
      <c r="J125" s="224" t="s">
        <v>994</v>
      </c>
      <c r="K125" s="265"/>
    </row>
    <row r="126" spans="2:11" ht="15" customHeight="1">
      <c r="B126" s="263"/>
      <c r="C126" s="224" t="s">
        <v>893</v>
      </c>
      <c r="D126" s="224"/>
      <c r="E126" s="224"/>
      <c r="F126" s="243" t="s">
        <v>944</v>
      </c>
      <c r="G126" s="224"/>
      <c r="H126" s="224" t="s">
        <v>995</v>
      </c>
      <c r="I126" s="224" t="s">
        <v>946</v>
      </c>
      <c r="J126" s="224" t="s">
        <v>994</v>
      </c>
      <c r="K126" s="265"/>
    </row>
    <row r="127" spans="2:11" ht="15" customHeight="1">
      <c r="B127" s="263"/>
      <c r="C127" s="224" t="s">
        <v>955</v>
      </c>
      <c r="D127" s="224"/>
      <c r="E127" s="224"/>
      <c r="F127" s="243" t="s">
        <v>950</v>
      </c>
      <c r="G127" s="224"/>
      <c r="H127" s="224" t="s">
        <v>956</v>
      </c>
      <c r="I127" s="224" t="s">
        <v>946</v>
      </c>
      <c r="J127" s="224">
        <v>15</v>
      </c>
      <c r="K127" s="265"/>
    </row>
    <row r="128" spans="2:11" ht="15" customHeight="1">
      <c r="B128" s="263"/>
      <c r="C128" s="245" t="s">
        <v>957</v>
      </c>
      <c r="D128" s="245"/>
      <c r="E128" s="245"/>
      <c r="F128" s="246" t="s">
        <v>950</v>
      </c>
      <c r="G128" s="245"/>
      <c r="H128" s="245" t="s">
        <v>958</v>
      </c>
      <c r="I128" s="245" t="s">
        <v>946</v>
      </c>
      <c r="J128" s="245">
        <v>15</v>
      </c>
      <c r="K128" s="265"/>
    </row>
    <row r="129" spans="2:11" ht="15" customHeight="1">
      <c r="B129" s="263"/>
      <c r="C129" s="245" t="s">
        <v>959</v>
      </c>
      <c r="D129" s="245"/>
      <c r="E129" s="245"/>
      <c r="F129" s="246" t="s">
        <v>950</v>
      </c>
      <c r="G129" s="245"/>
      <c r="H129" s="245" t="s">
        <v>960</v>
      </c>
      <c r="I129" s="245" t="s">
        <v>946</v>
      </c>
      <c r="J129" s="245">
        <v>20</v>
      </c>
      <c r="K129" s="265"/>
    </row>
    <row r="130" spans="2:11" ht="15" customHeight="1">
      <c r="B130" s="263"/>
      <c r="C130" s="245" t="s">
        <v>961</v>
      </c>
      <c r="D130" s="245"/>
      <c r="E130" s="245"/>
      <c r="F130" s="246" t="s">
        <v>950</v>
      </c>
      <c r="G130" s="245"/>
      <c r="H130" s="245" t="s">
        <v>962</v>
      </c>
      <c r="I130" s="245" t="s">
        <v>946</v>
      </c>
      <c r="J130" s="245">
        <v>20</v>
      </c>
      <c r="K130" s="265"/>
    </row>
    <row r="131" spans="2:11" ht="15" customHeight="1">
      <c r="B131" s="263"/>
      <c r="C131" s="224" t="s">
        <v>949</v>
      </c>
      <c r="D131" s="224"/>
      <c r="E131" s="224"/>
      <c r="F131" s="243" t="s">
        <v>950</v>
      </c>
      <c r="G131" s="224"/>
      <c r="H131" s="224" t="s">
        <v>983</v>
      </c>
      <c r="I131" s="224" t="s">
        <v>946</v>
      </c>
      <c r="J131" s="224">
        <v>50</v>
      </c>
      <c r="K131" s="265"/>
    </row>
    <row r="132" spans="2:11" ht="15" customHeight="1">
      <c r="B132" s="263"/>
      <c r="C132" s="224" t="s">
        <v>963</v>
      </c>
      <c r="D132" s="224"/>
      <c r="E132" s="224"/>
      <c r="F132" s="243" t="s">
        <v>950</v>
      </c>
      <c r="G132" s="224"/>
      <c r="H132" s="224" t="s">
        <v>983</v>
      </c>
      <c r="I132" s="224" t="s">
        <v>946</v>
      </c>
      <c r="J132" s="224">
        <v>50</v>
      </c>
      <c r="K132" s="265"/>
    </row>
    <row r="133" spans="2:11" ht="15" customHeight="1">
      <c r="B133" s="263"/>
      <c r="C133" s="224" t="s">
        <v>969</v>
      </c>
      <c r="D133" s="224"/>
      <c r="E133" s="224"/>
      <c r="F133" s="243" t="s">
        <v>950</v>
      </c>
      <c r="G133" s="224"/>
      <c r="H133" s="224" t="s">
        <v>983</v>
      </c>
      <c r="I133" s="224" t="s">
        <v>946</v>
      </c>
      <c r="J133" s="224">
        <v>50</v>
      </c>
      <c r="K133" s="265"/>
    </row>
    <row r="134" spans="2:11" ht="15" customHeight="1">
      <c r="B134" s="263"/>
      <c r="C134" s="224" t="s">
        <v>971</v>
      </c>
      <c r="D134" s="224"/>
      <c r="E134" s="224"/>
      <c r="F134" s="243" t="s">
        <v>950</v>
      </c>
      <c r="G134" s="224"/>
      <c r="H134" s="224" t="s">
        <v>983</v>
      </c>
      <c r="I134" s="224" t="s">
        <v>946</v>
      </c>
      <c r="J134" s="224">
        <v>50</v>
      </c>
      <c r="K134" s="265"/>
    </row>
    <row r="135" spans="2:11" ht="15" customHeight="1">
      <c r="B135" s="263"/>
      <c r="C135" s="224" t="s">
        <v>120</v>
      </c>
      <c r="D135" s="224"/>
      <c r="E135" s="224"/>
      <c r="F135" s="243" t="s">
        <v>950</v>
      </c>
      <c r="G135" s="224"/>
      <c r="H135" s="224" t="s">
        <v>996</v>
      </c>
      <c r="I135" s="224" t="s">
        <v>946</v>
      </c>
      <c r="J135" s="224">
        <v>255</v>
      </c>
      <c r="K135" s="265"/>
    </row>
    <row r="136" spans="2:11" ht="15" customHeight="1">
      <c r="B136" s="263"/>
      <c r="C136" s="224" t="s">
        <v>973</v>
      </c>
      <c r="D136" s="224"/>
      <c r="E136" s="224"/>
      <c r="F136" s="243" t="s">
        <v>944</v>
      </c>
      <c r="G136" s="224"/>
      <c r="H136" s="224" t="s">
        <v>997</v>
      </c>
      <c r="I136" s="224" t="s">
        <v>975</v>
      </c>
      <c r="J136" s="224"/>
      <c r="K136" s="265"/>
    </row>
    <row r="137" spans="2:11" ht="15" customHeight="1">
      <c r="B137" s="263"/>
      <c r="C137" s="224" t="s">
        <v>976</v>
      </c>
      <c r="D137" s="224"/>
      <c r="E137" s="224"/>
      <c r="F137" s="243" t="s">
        <v>944</v>
      </c>
      <c r="G137" s="224"/>
      <c r="H137" s="224" t="s">
        <v>998</v>
      </c>
      <c r="I137" s="224" t="s">
        <v>978</v>
      </c>
      <c r="J137" s="224"/>
      <c r="K137" s="265"/>
    </row>
    <row r="138" spans="2:11" ht="15" customHeight="1">
      <c r="B138" s="263"/>
      <c r="C138" s="224" t="s">
        <v>979</v>
      </c>
      <c r="D138" s="224"/>
      <c r="E138" s="224"/>
      <c r="F138" s="243" t="s">
        <v>944</v>
      </c>
      <c r="G138" s="224"/>
      <c r="H138" s="224" t="s">
        <v>979</v>
      </c>
      <c r="I138" s="224" t="s">
        <v>978</v>
      </c>
      <c r="J138" s="224"/>
      <c r="K138" s="265"/>
    </row>
    <row r="139" spans="2:11" ht="15" customHeight="1">
      <c r="B139" s="263"/>
      <c r="C139" s="224" t="s">
        <v>41</v>
      </c>
      <c r="D139" s="224"/>
      <c r="E139" s="224"/>
      <c r="F139" s="243" t="s">
        <v>944</v>
      </c>
      <c r="G139" s="224"/>
      <c r="H139" s="224" t="s">
        <v>999</v>
      </c>
      <c r="I139" s="224" t="s">
        <v>978</v>
      </c>
      <c r="J139" s="224"/>
      <c r="K139" s="265"/>
    </row>
    <row r="140" spans="2:11" ht="15" customHeight="1">
      <c r="B140" s="263"/>
      <c r="C140" s="224" t="s">
        <v>1000</v>
      </c>
      <c r="D140" s="224"/>
      <c r="E140" s="224"/>
      <c r="F140" s="243" t="s">
        <v>944</v>
      </c>
      <c r="G140" s="224"/>
      <c r="H140" s="224" t="s">
        <v>1001</v>
      </c>
      <c r="I140" s="224" t="s">
        <v>978</v>
      </c>
      <c r="J140" s="224"/>
      <c r="K140" s="265"/>
    </row>
    <row r="141" spans="2:11" ht="15" customHeight="1">
      <c r="B141" s="266"/>
      <c r="C141" s="267"/>
      <c r="D141" s="267"/>
      <c r="E141" s="267"/>
      <c r="F141" s="267"/>
      <c r="G141" s="267"/>
      <c r="H141" s="267"/>
      <c r="I141" s="267"/>
      <c r="J141" s="267"/>
      <c r="K141" s="268"/>
    </row>
    <row r="142" spans="2:11" ht="18.75" customHeight="1">
      <c r="B142" s="220"/>
      <c r="C142" s="220"/>
      <c r="D142" s="220"/>
      <c r="E142" s="220"/>
      <c r="F142" s="255"/>
      <c r="G142" s="220"/>
      <c r="H142" s="220"/>
      <c r="I142" s="220"/>
      <c r="J142" s="220"/>
      <c r="K142" s="220"/>
    </row>
    <row r="143" spans="2:11" ht="18.75" customHeight="1">
      <c r="B143" s="230"/>
      <c r="C143" s="230"/>
      <c r="D143" s="230"/>
      <c r="E143" s="230"/>
      <c r="F143" s="230"/>
      <c r="G143" s="230"/>
      <c r="H143" s="230"/>
      <c r="I143" s="230"/>
      <c r="J143" s="230"/>
      <c r="K143" s="230"/>
    </row>
    <row r="144" spans="2:11" ht="7.5" customHeight="1">
      <c r="B144" s="231"/>
      <c r="C144" s="232"/>
      <c r="D144" s="232"/>
      <c r="E144" s="232"/>
      <c r="F144" s="232"/>
      <c r="G144" s="232"/>
      <c r="H144" s="232"/>
      <c r="I144" s="232"/>
      <c r="J144" s="232"/>
      <c r="K144" s="233"/>
    </row>
    <row r="145" spans="2:11" ht="45" customHeight="1">
      <c r="B145" s="234"/>
      <c r="C145" s="339" t="s">
        <v>1002</v>
      </c>
      <c r="D145" s="339"/>
      <c r="E145" s="339"/>
      <c r="F145" s="339"/>
      <c r="G145" s="339"/>
      <c r="H145" s="339"/>
      <c r="I145" s="339"/>
      <c r="J145" s="339"/>
      <c r="K145" s="235"/>
    </row>
    <row r="146" spans="2:11" ht="17.25" customHeight="1">
      <c r="B146" s="234"/>
      <c r="C146" s="236" t="s">
        <v>938</v>
      </c>
      <c r="D146" s="236"/>
      <c r="E146" s="236"/>
      <c r="F146" s="236" t="s">
        <v>939</v>
      </c>
      <c r="G146" s="237"/>
      <c r="H146" s="236" t="s">
        <v>115</v>
      </c>
      <c r="I146" s="236" t="s">
        <v>60</v>
      </c>
      <c r="J146" s="236" t="s">
        <v>940</v>
      </c>
      <c r="K146" s="235"/>
    </row>
    <row r="147" spans="2:11" ht="17.25" customHeight="1">
      <c r="B147" s="234"/>
      <c r="C147" s="238" t="s">
        <v>941</v>
      </c>
      <c r="D147" s="238"/>
      <c r="E147" s="238"/>
      <c r="F147" s="239" t="s">
        <v>942</v>
      </c>
      <c r="G147" s="240"/>
      <c r="H147" s="238"/>
      <c r="I147" s="238"/>
      <c r="J147" s="238" t="s">
        <v>943</v>
      </c>
      <c r="K147" s="235"/>
    </row>
    <row r="148" spans="2:11" ht="5.25" customHeight="1">
      <c r="B148" s="244"/>
      <c r="C148" s="241"/>
      <c r="D148" s="241"/>
      <c r="E148" s="241"/>
      <c r="F148" s="241"/>
      <c r="G148" s="242"/>
      <c r="H148" s="241"/>
      <c r="I148" s="241"/>
      <c r="J148" s="241"/>
      <c r="K148" s="265"/>
    </row>
    <row r="149" spans="2:11" ht="15" customHeight="1">
      <c r="B149" s="244"/>
      <c r="C149" s="269" t="s">
        <v>947</v>
      </c>
      <c r="D149" s="224"/>
      <c r="E149" s="224"/>
      <c r="F149" s="270" t="s">
        <v>944</v>
      </c>
      <c r="G149" s="224"/>
      <c r="H149" s="269" t="s">
        <v>983</v>
      </c>
      <c r="I149" s="269" t="s">
        <v>946</v>
      </c>
      <c r="J149" s="269">
        <v>120</v>
      </c>
      <c r="K149" s="265"/>
    </row>
    <row r="150" spans="2:11" ht="15" customHeight="1">
      <c r="B150" s="244"/>
      <c r="C150" s="269" t="s">
        <v>992</v>
      </c>
      <c r="D150" s="224"/>
      <c r="E150" s="224"/>
      <c r="F150" s="270" t="s">
        <v>944</v>
      </c>
      <c r="G150" s="224"/>
      <c r="H150" s="269" t="s">
        <v>1003</v>
      </c>
      <c r="I150" s="269" t="s">
        <v>946</v>
      </c>
      <c r="J150" s="269" t="s">
        <v>994</v>
      </c>
      <c r="K150" s="265"/>
    </row>
    <row r="151" spans="2:11" ht="15" customHeight="1">
      <c r="B151" s="244"/>
      <c r="C151" s="269" t="s">
        <v>893</v>
      </c>
      <c r="D151" s="224"/>
      <c r="E151" s="224"/>
      <c r="F151" s="270" t="s">
        <v>944</v>
      </c>
      <c r="G151" s="224"/>
      <c r="H151" s="269" t="s">
        <v>1004</v>
      </c>
      <c r="I151" s="269" t="s">
        <v>946</v>
      </c>
      <c r="J151" s="269" t="s">
        <v>994</v>
      </c>
      <c r="K151" s="265"/>
    </row>
    <row r="152" spans="2:11" ht="15" customHeight="1">
      <c r="B152" s="244"/>
      <c r="C152" s="269" t="s">
        <v>949</v>
      </c>
      <c r="D152" s="224"/>
      <c r="E152" s="224"/>
      <c r="F152" s="270" t="s">
        <v>950</v>
      </c>
      <c r="G152" s="224"/>
      <c r="H152" s="269" t="s">
        <v>983</v>
      </c>
      <c r="I152" s="269" t="s">
        <v>946</v>
      </c>
      <c r="J152" s="269">
        <v>50</v>
      </c>
      <c r="K152" s="265"/>
    </row>
    <row r="153" spans="2:11" ht="15" customHeight="1">
      <c r="B153" s="244"/>
      <c r="C153" s="269" t="s">
        <v>952</v>
      </c>
      <c r="D153" s="224"/>
      <c r="E153" s="224"/>
      <c r="F153" s="270" t="s">
        <v>944</v>
      </c>
      <c r="G153" s="224"/>
      <c r="H153" s="269" t="s">
        <v>983</v>
      </c>
      <c r="I153" s="269" t="s">
        <v>954</v>
      </c>
      <c r="J153" s="269"/>
      <c r="K153" s="265"/>
    </row>
    <row r="154" spans="2:11" ht="15" customHeight="1">
      <c r="B154" s="244"/>
      <c r="C154" s="269" t="s">
        <v>963</v>
      </c>
      <c r="D154" s="224"/>
      <c r="E154" s="224"/>
      <c r="F154" s="270" t="s">
        <v>950</v>
      </c>
      <c r="G154" s="224"/>
      <c r="H154" s="269" t="s">
        <v>983</v>
      </c>
      <c r="I154" s="269" t="s">
        <v>946</v>
      </c>
      <c r="J154" s="269">
        <v>50</v>
      </c>
      <c r="K154" s="265"/>
    </row>
    <row r="155" spans="2:11" ht="15" customHeight="1">
      <c r="B155" s="244"/>
      <c r="C155" s="269" t="s">
        <v>971</v>
      </c>
      <c r="D155" s="224"/>
      <c r="E155" s="224"/>
      <c r="F155" s="270" t="s">
        <v>950</v>
      </c>
      <c r="G155" s="224"/>
      <c r="H155" s="269" t="s">
        <v>983</v>
      </c>
      <c r="I155" s="269" t="s">
        <v>946</v>
      </c>
      <c r="J155" s="269">
        <v>50</v>
      </c>
      <c r="K155" s="265"/>
    </row>
    <row r="156" spans="2:11" ht="15" customHeight="1">
      <c r="B156" s="244"/>
      <c r="C156" s="269" t="s">
        <v>969</v>
      </c>
      <c r="D156" s="224"/>
      <c r="E156" s="224"/>
      <c r="F156" s="270" t="s">
        <v>950</v>
      </c>
      <c r="G156" s="224"/>
      <c r="H156" s="269" t="s">
        <v>983</v>
      </c>
      <c r="I156" s="269" t="s">
        <v>946</v>
      </c>
      <c r="J156" s="269">
        <v>50</v>
      </c>
      <c r="K156" s="265"/>
    </row>
    <row r="157" spans="2:11" ht="15" customHeight="1">
      <c r="B157" s="244"/>
      <c r="C157" s="269" t="s">
        <v>102</v>
      </c>
      <c r="D157" s="224"/>
      <c r="E157" s="224"/>
      <c r="F157" s="270" t="s">
        <v>944</v>
      </c>
      <c r="G157" s="224"/>
      <c r="H157" s="269" t="s">
        <v>1005</v>
      </c>
      <c r="I157" s="269" t="s">
        <v>946</v>
      </c>
      <c r="J157" s="269" t="s">
        <v>1006</v>
      </c>
      <c r="K157" s="265"/>
    </row>
    <row r="158" spans="2:11" ht="15" customHeight="1">
      <c r="B158" s="244"/>
      <c r="C158" s="269" t="s">
        <v>1007</v>
      </c>
      <c r="D158" s="224"/>
      <c r="E158" s="224"/>
      <c r="F158" s="270" t="s">
        <v>944</v>
      </c>
      <c r="G158" s="224"/>
      <c r="H158" s="269" t="s">
        <v>1008</v>
      </c>
      <c r="I158" s="269" t="s">
        <v>978</v>
      </c>
      <c r="J158" s="269"/>
      <c r="K158" s="265"/>
    </row>
    <row r="159" spans="2:11" ht="15" customHeight="1">
      <c r="B159" s="271"/>
      <c r="C159" s="253"/>
      <c r="D159" s="253"/>
      <c r="E159" s="253"/>
      <c r="F159" s="253"/>
      <c r="G159" s="253"/>
      <c r="H159" s="253"/>
      <c r="I159" s="253"/>
      <c r="J159" s="253"/>
      <c r="K159" s="272"/>
    </row>
    <row r="160" spans="2:11" ht="18.75" customHeight="1">
      <c r="B160" s="220"/>
      <c r="C160" s="224"/>
      <c r="D160" s="224"/>
      <c r="E160" s="224"/>
      <c r="F160" s="243"/>
      <c r="G160" s="224"/>
      <c r="H160" s="224"/>
      <c r="I160" s="224"/>
      <c r="J160" s="224"/>
      <c r="K160" s="220"/>
    </row>
    <row r="161" spans="2:11" ht="18.75" customHeight="1">
      <c r="B161" s="230"/>
      <c r="C161" s="230"/>
      <c r="D161" s="230"/>
      <c r="E161" s="230"/>
      <c r="F161" s="230"/>
      <c r="G161" s="230"/>
      <c r="H161" s="230"/>
      <c r="I161" s="230"/>
      <c r="J161" s="230"/>
      <c r="K161" s="230"/>
    </row>
    <row r="162" spans="2:11" ht="7.5" customHeight="1">
      <c r="B162" s="212"/>
      <c r="C162" s="213"/>
      <c r="D162" s="213"/>
      <c r="E162" s="213"/>
      <c r="F162" s="213"/>
      <c r="G162" s="213"/>
      <c r="H162" s="213"/>
      <c r="I162" s="213"/>
      <c r="J162" s="213"/>
      <c r="K162" s="214"/>
    </row>
    <row r="163" spans="2:11" ht="45" customHeight="1">
      <c r="B163" s="215"/>
      <c r="C163" s="338" t="s">
        <v>1009</v>
      </c>
      <c r="D163" s="338"/>
      <c r="E163" s="338"/>
      <c r="F163" s="338"/>
      <c r="G163" s="338"/>
      <c r="H163" s="338"/>
      <c r="I163" s="338"/>
      <c r="J163" s="338"/>
      <c r="K163" s="216"/>
    </row>
    <row r="164" spans="2:11" ht="17.25" customHeight="1">
      <c r="B164" s="215"/>
      <c r="C164" s="236" t="s">
        <v>938</v>
      </c>
      <c r="D164" s="236"/>
      <c r="E164" s="236"/>
      <c r="F164" s="236" t="s">
        <v>939</v>
      </c>
      <c r="G164" s="273"/>
      <c r="H164" s="274" t="s">
        <v>115</v>
      </c>
      <c r="I164" s="274" t="s">
        <v>60</v>
      </c>
      <c r="J164" s="236" t="s">
        <v>940</v>
      </c>
      <c r="K164" s="216"/>
    </row>
    <row r="165" spans="2:11" ht="17.25" customHeight="1">
      <c r="B165" s="217"/>
      <c r="C165" s="238" t="s">
        <v>941</v>
      </c>
      <c r="D165" s="238"/>
      <c r="E165" s="238"/>
      <c r="F165" s="239" t="s">
        <v>942</v>
      </c>
      <c r="G165" s="275"/>
      <c r="H165" s="276"/>
      <c r="I165" s="276"/>
      <c r="J165" s="238" t="s">
        <v>943</v>
      </c>
      <c r="K165" s="218"/>
    </row>
    <row r="166" spans="2:11" ht="5.25" customHeight="1">
      <c r="B166" s="244"/>
      <c r="C166" s="241"/>
      <c r="D166" s="241"/>
      <c r="E166" s="241"/>
      <c r="F166" s="241"/>
      <c r="G166" s="242"/>
      <c r="H166" s="241"/>
      <c r="I166" s="241"/>
      <c r="J166" s="241"/>
      <c r="K166" s="265"/>
    </row>
    <row r="167" spans="2:11" ht="15" customHeight="1">
      <c r="B167" s="244"/>
      <c r="C167" s="224" t="s">
        <v>947</v>
      </c>
      <c r="D167" s="224"/>
      <c r="E167" s="224"/>
      <c r="F167" s="243" t="s">
        <v>944</v>
      </c>
      <c r="G167" s="224"/>
      <c r="H167" s="224" t="s">
        <v>983</v>
      </c>
      <c r="I167" s="224" t="s">
        <v>946</v>
      </c>
      <c r="J167" s="224">
        <v>120</v>
      </c>
      <c r="K167" s="265"/>
    </row>
    <row r="168" spans="2:11" ht="15" customHeight="1">
      <c r="B168" s="244"/>
      <c r="C168" s="224" t="s">
        <v>992</v>
      </c>
      <c r="D168" s="224"/>
      <c r="E168" s="224"/>
      <c r="F168" s="243" t="s">
        <v>944</v>
      </c>
      <c r="G168" s="224"/>
      <c r="H168" s="224" t="s">
        <v>993</v>
      </c>
      <c r="I168" s="224" t="s">
        <v>946</v>
      </c>
      <c r="J168" s="224" t="s">
        <v>994</v>
      </c>
      <c r="K168" s="265"/>
    </row>
    <row r="169" spans="2:11" ht="15" customHeight="1">
      <c r="B169" s="244"/>
      <c r="C169" s="224" t="s">
        <v>893</v>
      </c>
      <c r="D169" s="224"/>
      <c r="E169" s="224"/>
      <c r="F169" s="243" t="s">
        <v>944</v>
      </c>
      <c r="G169" s="224"/>
      <c r="H169" s="224" t="s">
        <v>1010</v>
      </c>
      <c r="I169" s="224" t="s">
        <v>946</v>
      </c>
      <c r="J169" s="224" t="s">
        <v>994</v>
      </c>
      <c r="K169" s="265"/>
    </row>
    <row r="170" spans="2:11" ht="15" customHeight="1">
      <c r="B170" s="244"/>
      <c r="C170" s="224" t="s">
        <v>949</v>
      </c>
      <c r="D170" s="224"/>
      <c r="E170" s="224"/>
      <c r="F170" s="243" t="s">
        <v>950</v>
      </c>
      <c r="G170" s="224"/>
      <c r="H170" s="224" t="s">
        <v>1010</v>
      </c>
      <c r="I170" s="224" t="s">
        <v>946</v>
      </c>
      <c r="J170" s="224">
        <v>50</v>
      </c>
      <c r="K170" s="265"/>
    </row>
    <row r="171" spans="2:11" ht="15" customHeight="1">
      <c r="B171" s="244"/>
      <c r="C171" s="224" t="s">
        <v>952</v>
      </c>
      <c r="D171" s="224"/>
      <c r="E171" s="224"/>
      <c r="F171" s="243" t="s">
        <v>944</v>
      </c>
      <c r="G171" s="224"/>
      <c r="H171" s="224" t="s">
        <v>1010</v>
      </c>
      <c r="I171" s="224" t="s">
        <v>954</v>
      </c>
      <c r="J171" s="224"/>
      <c r="K171" s="265"/>
    </row>
    <row r="172" spans="2:11" ht="15" customHeight="1">
      <c r="B172" s="244"/>
      <c r="C172" s="224" t="s">
        <v>963</v>
      </c>
      <c r="D172" s="224"/>
      <c r="E172" s="224"/>
      <c r="F172" s="243" t="s">
        <v>950</v>
      </c>
      <c r="G172" s="224"/>
      <c r="H172" s="224" t="s">
        <v>1010</v>
      </c>
      <c r="I172" s="224" t="s">
        <v>946</v>
      </c>
      <c r="J172" s="224">
        <v>50</v>
      </c>
      <c r="K172" s="265"/>
    </row>
    <row r="173" spans="2:11" ht="15" customHeight="1">
      <c r="B173" s="244"/>
      <c r="C173" s="224" t="s">
        <v>971</v>
      </c>
      <c r="D173" s="224"/>
      <c r="E173" s="224"/>
      <c r="F173" s="243" t="s">
        <v>950</v>
      </c>
      <c r="G173" s="224"/>
      <c r="H173" s="224" t="s">
        <v>1010</v>
      </c>
      <c r="I173" s="224" t="s">
        <v>946</v>
      </c>
      <c r="J173" s="224">
        <v>50</v>
      </c>
      <c r="K173" s="265"/>
    </row>
    <row r="174" spans="2:11" ht="15" customHeight="1">
      <c r="B174" s="244"/>
      <c r="C174" s="224" t="s">
        <v>969</v>
      </c>
      <c r="D174" s="224"/>
      <c r="E174" s="224"/>
      <c r="F174" s="243" t="s">
        <v>950</v>
      </c>
      <c r="G174" s="224"/>
      <c r="H174" s="224" t="s">
        <v>1010</v>
      </c>
      <c r="I174" s="224" t="s">
        <v>946</v>
      </c>
      <c r="J174" s="224">
        <v>50</v>
      </c>
      <c r="K174" s="265"/>
    </row>
    <row r="175" spans="2:11" ht="15" customHeight="1">
      <c r="B175" s="244"/>
      <c r="C175" s="224" t="s">
        <v>114</v>
      </c>
      <c r="D175" s="224"/>
      <c r="E175" s="224"/>
      <c r="F175" s="243" t="s">
        <v>944</v>
      </c>
      <c r="G175" s="224"/>
      <c r="H175" s="224" t="s">
        <v>1011</v>
      </c>
      <c r="I175" s="224" t="s">
        <v>1012</v>
      </c>
      <c r="J175" s="224"/>
      <c r="K175" s="265"/>
    </row>
    <row r="176" spans="2:11" ht="15" customHeight="1">
      <c r="B176" s="244"/>
      <c r="C176" s="224" t="s">
        <v>60</v>
      </c>
      <c r="D176" s="224"/>
      <c r="E176" s="224"/>
      <c r="F176" s="243" t="s">
        <v>944</v>
      </c>
      <c r="G176" s="224"/>
      <c r="H176" s="224" t="s">
        <v>1013</v>
      </c>
      <c r="I176" s="224" t="s">
        <v>1014</v>
      </c>
      <c r="J176" s="224">
        <v>1</v>
      </c>
      <c r="K176" s="265"/>
    </row>
    <row r="177" spans="2:11" ht="15" customHeight="1">
      <c r="B177" s="244"/>
      <c r="C177" s="224" t="s">
        <v>56</v>
      </c>
      <c r="D177" s="224"/>
      <c r="E177" s="224"/>
      <c r="F177" s="243" t="s">
        <v>944</v>
      </c>
      <c r="G177" s="224"/>
      <c r="H177" s="224" t="s">
        <v>1015</v>
      </c>
      <c r="I177" s="224" t="s">
        <v>946</v>
      </c>
      <c r="J177" s="224">
        <v>20</v>
      </c>
      <c r="K177" s="265"/>
    </row>
    <row r="178" spans="2:11" ht="15" customHeight="1">
      <c r="B178" s="244"/>
      <c r="C178" s="224" t="s">
        <v>115</v>
      </c>
      <c r="D178" s="224"/>
      <c r="E178" s="224"/>
      <c r="F178" s="243" t="s">
        <v>944</v>
      </c>
      <c r="G178" s="224"/>
      <c r="H178" s="224" t="s">
        <v>1016</v>
      </c>
      <c r="I178" s="224" t="s">
        <v>946</v>
      </c>
      <c r="J178" s="224">
        <v>255</v>
      </c>
      <c r="K178" s="265"/>
    </row>
    <row r="179" spans="2:11" ht="15" customHeight="1">
      <c r="B179" s="244"/>
      <c r="C179" s="224" t="s">
        <v>116</v>
      </c>
      <c r="D179" s="224"/>
      <c r="E179" s="224"/>
      <c r="F179" s="243" t="s">
        <v>944</v>
      </c>
      <c r="G179" s="224"/>
      <c r="H179" s="224" t="s">
        <v>909</v>
      </c>
      <c r="I179" s="224" t="s">
        <v>946</v>
      </c>
      <c r="J179" s="224">
        <v>10</v>
      </c>
      <c r="K179" s="265"/>
    </row>
    <row r="180" spans="2:11" ht="15" customHeight="1">
      <c r="B180" s="244"/>
      <c r="C180" s="224" t="s">
        <v>117</v>
      </c>
      <c r="D180" s="224"/>
      <c r="E180" s="224"/>
      <c r="F180" s="243" t="s">
        <v>944</v>
      </c>
      <c r="G180" s="224"/>
      <c r="H180" s="224" t="s">
        <v>1017</v>
      </c>
      <c r="I180" s="224" t="s">
        <v>978</v>
      </c>
      <c r="J180" s="224"/>
      <c r="K180" s="265"/>
    </row>
    <row r="181" spans="2:11" ht="15" customHeight="1">
      <c r="B181" s="244"/>
      <c r="C181" s="224" t="s">
        <v>1018</v>
      </c>
      <c r="D181" s="224"/>
      <c r="E181" s="224"/>
      <c r="F181" s="243" t="s">
        <v>944</v>
      </c>
      <c r="G181" s="224"/>
      <c r="H181" s="224" t="s">
        <v>1019</v>
      </c>
      <c r="I181" s="224" t="s">
        <v>978</v>
      </c>
      <c r="J181" s="224"/>
      <c r="K181" s="265"/>
    </row>
    <row r="182" spans="2:11" ht="15" customHeight="1">
      <c r="B182" s="244"/>
      <c r="C182" s="224" t="s">
        <v>1007</v>
      </c>
      <c r="D182" s="224"/>
      <c r="E182" s="224"/>
      <c r="F182" s="243" t="s">
        <v>944</v>
      </c>
      <c r="G182" s="224"/>
      <c r="H182" s="224" t="s">
        <v>1020</v>
      </c>
      <c r="I182" s="224" t="s">
        <v>978</v>
      </c>
      <c r="J182" s="224"/>
      <c r="K182" s="265"/>
    </row>
    <row r="183" spans="2:11" ht="15" customHeight="1">
      <c r="B183" s="244"/>
      <c r="C183" s="224" t="s">
        <v>119</v>
      </c>
      <c r="D183" s="224"/>
      <c r="E183" s="224"/>
      <c r="F183" s="243" t="s">
        <v>950</v>
      </c>
      <c r="G183" s="224"/>
      <c r="H183" s="224" t="s">
        <v>1021</v>
      </c>
      <c r="I183" s="224" t="s">
        <v>946</v>
      </c>
      <c r="J183" s="224">
        <v>50</v>
      </c>
      <c r="K183" s="265"/>
    </row>
    <row r="184" spans="2:11" ht="15" customHeight="1">
      <c r="B184" s="244"/>
      <c r="C184" s="224" t="s">
        <v>1022</v>
      </c>
      <c r="D184" s="224"/>
      <c r="E184" s="224"/>
      <c r="F184" s="243" t="s">
        <v>950</v>
      </c>
      <c r="G184" s="224"/>
      <c r="H184" s="224" t="s">
        <v>1023</v>
      </c>
      <c r="I184" s="224" t="s">
        <v>1024</v>
      </c>
      <c r="J184" s="224"/>
      <c r="K184" s="265"/>
    </row>
    <row r="185" spans="2:11" ht="15" customHeight="1">
      <c r="B185" s="244"/>
      <c r="C185" s="224" t="s">
        <v>1025</v>
      </c>
      <c r="D185" s="224"/>
      <c r="E185" s="224"/>
      <c r="F185" s="243" t="s">
        <v>950</v>
      </c>
      <c r="G185" s="224"/>
      <c r="H185" s="224" t="s">
        <v>1026</v>
      </c>
      <c r="I185" s="224" t="s">
        <v>1024</v>
      </c>
      <c r="J185" s="224"/>
      <c r="K185" s="265"/>
    </row>
    <row r="186" spans="2:11" ht="15" customHeight="1">
      <c r="B186" s="244"/>
      <c r="C186" s="224" t="s">
        <v>1027</v>
      </c>
      <c r="D186" s="224"/>
      <c r="E186" s="224"/>
      <c r="F186" s="243" t="s">
        <v>950</v>
      </c>
      <c r="G186" s="224"/>
      <c r="H186" s="224" t="s">
        <v>1028</v>
      </c>
      <c r="I186" s="224" t="s">
        <v>1024</v>
      </c>
      <c r="J186" s="224"/>
      <c r="K186" s="265"/>
    </row>
    <row r="187" spans="2:11" ht="15" customHeight="1">
      <c r="B187" s="244"/>
      <c r="C187" s="277" t="s">
        <v>1029</v>
      </c>
      <c r="D187" s="224"/>
      <c r="E187" s="224"/>
      <c r="F187" s="243" t="s">
        <v>950</v>
      </c>
      <c r="G187" s="224"/>
      <c r="H187" s="224" t="s">
        <v>1030</v>
      </c>
      <c r="I187" s="224" t="s">
        <v>1031</v>
      </c>
      <c r="J187" s="278" t="s">
        <v>1032</v>
      </c>
      <c r="K187" s="265"/>
    </row>
    <row r="188" spans="2:11" ht="15" customHeight="1">
      <c r="B188" s="244"/>
      <c r="C188" s="229" t="s">
        <v>45</v>
      </c>
      <c r="D188" s="224"/>
      <c r="E188" s="224"/>
      <c r="F188" s="243" t="s">
        <v>944</v>
      </c>
      <c r="G188" s="224"/>
      <c r="H188" s="220" t="s">
        <v>1033</v>
      </c>
      <c r="I188" s="224" t="s">
        <v>1034</v>
      </c>
      <c r="J188" s="224"/>
      <c r="K188" s="265"/>
    </row>
    <row r="189" spans="2:11" ht="15" customHeight="1">
      <c r="B189" s="244"/>
      <c r="C189" s="229" t="s">
        <v>1035</v>
      </c>
      <c r="D189" s="224"/>
      <c r="E189" s="224"/>
      <c r="F189" s="243" t="s">
        <v>944</v>
      </c>
      <c r="G189" s="224"/>
      <c r="H189" s="224" t="s">
        <v>1036</v>
      </c>
      <c r="I189" s="224" t="s">
        <v>978</v>
      </c>
      <c r="J189" s="224"/>
      <c r="K189" s="265"/>
    </row>
    <row r="190" spans="2:11" ht="15" customHeight="1">
      <c r="B190" s="244"/>
      <c r="C190" s="229" t="s">
        <v>1037</v>
      </c>
      <c r="D190" s="224"/>
      <c r="E190" s="224"/>
      <c r="F190" s="243" t="s">
        <v>944</v>
      </c>
      <c r="G190" s="224"/>
      <c r="H190" s="224" t="s">
        <v>1038</v>
      </c>
      <c r="I190" s="224" t="s">
        <v>978</v>
      </c>
      <c r="J190" s="224"/>
      <c r="K190" s="265"/>
    </row>
    <row r="191" spans="2:11" ht="15" customHeight="1">
      <c r="B191" s="244"/>
      <c r="C191" s="229" t="s">
        <v>1039</v>
      </c>
      <c r="D191" s="224"/>
      <c r="E191" s="224"/>
      <c r="F191" s="243" t="s">
        <v>950</v>
      </c>
      <c r="G191" s="224"/>
      <c r="H191" s="224" t="s">
        <v>1040</v>
      </c>
      <c r="I191" s="224" t="s">
        <v>978</v>
      </c>
      <c r="J191" s="224"/>
      <c r="K191" s="265"/>
    </row>
    <row r="192" spans="2:11" ht="15" customHeight="1">
      <c r="B192" s="271"/>
      <c r="C192" s="279"/>
      <c r="D192" s="253"/>
      <c r="E192" s="253"/>
      <c r="F192" s="253"/>
      <c r="G192" s="253"/>
      <c r="H192" s="253"/>
      <c r="I192" s="253"/>
      <c r="J192" s="253"/>
      <c r="K192" s="272"/>
    </row>
    <row r="193" spans="2:11" ht="18.75" customHeight="1">
      <c r="B193" s="220"/>
      <c r="C193" s="224"/>
      <c r="D193" s="224"/>
      <c r="E193" s="224"/>
      <c r="F193" s="243"/>
      <c r="G193" s="224"/>
      <c r="H193" s="224"/>
      <c r="I193" s="224"/>
      <c r="J193" s="224"/>
      <c r="K193" s="220"/>
    </row>
    <row r="194" spans="2:11" ht="18.75" customHeight="1">
      <c r="B194" s="220"/>
      <c r="C194" s="224"/>
      <c r="D194" s="224"/>
      <c r="E194" s="224"/>
      <c r="F194" s="243"/>
      <c r="G194" s="224"/>
      <c r="H194" s="224"/>
      <c r="I194" s="224"/>
      <c r="J194" s="224"/>
      <c r="K194" s="220"/>
    </row>
    <row r="195" spans="2:11" ht="18.75" customHeight="1">
      <c r="B195" s="230"/>
      <c r="C195" s="230"/>
      <c r="D195" s="230"/>
      <c r="E195" s="230"/>
      <c r="F195" s="230"/>
      <c r="G195" s="230"/>
      <c r="H195" s="230"/>
      <c r="I195" s="230"/>
      <c r="J195" s="230"/>
      <c r="K195" s="230"/>
    </row>
    <row r="196" spans="2:11">
      <c r="B196" s="212"/>
      <c r="C196" s="213"/>
      <c r="D196" s="213"/>
      <c r="E196" s="213"/>
      <c r="F196" s="213"/>
      <c r="G196" s="213"/>
      <c r="H196" s="213"/>
      <c r="I196" s="213"/>
      <c r="J196" s="213"/>
      <c r="K196" s="214"/>
    </row>
    <row r="197" spans="2:11" ht="22.2">
      <c r="B197" s="215"/>
      <c r="C197" s="338" t="s">
        <v>1041</v>
      </c>
      <c r="D197" s="338"/>
      <c r="E197" s="338"/>
      <c r="F197" s="338"/>
      <c r="G197" s="338"/>
      <c r="H197" s="338"/>
      <c r="I197" s="338"/>
      <c r="J197" s="338"/>
      <c r="K197" s="216"/>
    </row>
    <row r="198" spans="2:11" ht="25.5" customHeight="1">
      <c r="B198" s="215"/>
      <c r="C198" s="280" t="s">
        <v>1042</v>
      </c>
      <c r="D198" s="280"/>
      <c r="E198" s="280"/>
      <c r="F198" s="280" t="s">
        <v>1043</v>
      </c>
      <c r="G198" s="281"/>
      <c r="H198" s="337" t="s">
        <v>1044</v>
      </c>
      <c r="I198" s="337"/>
      <c r="J198" s="337"/>
      <c r="K198" s="216"/>
    </row>
    <row r="199" spans="2:11" ht="5.25" customHeight="1">
      <c r="B199" s="244"/>
      <c r="C199" s="241"/>
      <c r="D199" s="241"/>
      <c r="E199" s="241"/>
      <c r="F199" s="241"/>
      <c r="G199" s="224"/>
      <c r="H199" s="241"/>
      <c r="I199" s="241"/>
      <c r="J199" s="241"/>
      <c r="K199" s="265"/>
    </row>
    <row r="200" spans="2:11" ht="15" customHeight="1">
      <c r="B200" s="244"/>
      <c r="C200" s="224" t="s">
        <v>1034</v>
      </c>
      <c r="D200" s="224"/>
      <c r="E200" s="224"/>
      <c r="F200" s="243" t="s">
        <v>46</v>
      </c>
      <c r="G200" s="224"/>
      <c r="H200" s="335" t="s">
        <v>1045</v>
      </c>
      <c r="I200" s="335"/>
      <c r="J200" s="335"/>
      <c r="K200" s="265"/>
    </row>
    <row r="201" spans="2:11" ht="15" customHeight="1">
      <c r="B201" s="244"/>
      <c r="C201" s="250"/>
      <c r="D201" s="224"/>
      <c r="E201" s="224"/>
      <c r="F201" s="243" t="s">
        <v>47</v>
      </c>
      <c r="G201" s="224"/>
      <c r="H201" s="335" t="s">
        <v>1046</v>
      </c>
      <c r="I201" s="335"/>
      <c r="J201" s="335"/>
      <c r="K201" s="265"/>
    </row>
    <row r="202" spans="2:11" ht="15" customHeight="1">
      <c r="B202" s="244"/>
      <c r="C202" s="250"/>
      <c r="D202" s="224"/>
      <c r="E202" s="224"/>
      <c r="F202" s="243" t="s">
        <v>50</v>
      </c>
      <c r="G202" s="224"/>
      <c r="H202" s="335" t="s">
        <v>1047</v>
      </c>
      <c r="I202" s="335"/>
      <c r="J202" s="335"/>
      <c r="K202" s="265"/>
    </row>
    <row r="203" spans="2:11" ht="15" customHeight="1">
      <c r="B203" s="244"/>
      <c r="C203" s="224"/>
      <c r="D203" s="224"/>
      <c r="E203" s="224"/>
      <c r="F203" s="243" t="s">
        <v>48</v>
      </c>
      <c r="G203" s="224"/>
      <c r="H203" s="335" t="s">
        <v>1048</v>
      </c>
      <c r="I203" s="335"/>
      <c r="J203" s="335"/>
      <c r="K203" s="265"/>
    </row>
    <row r="204" spans="2:11" ht="15" customHeight="1">
      <c r="B204" s="244"/>
      <c r="C204" s="224"/>
      <c r="D204" s="224"/>
      <c r="E204" s="224"/>
      <c r="F204" s="243" t="s">
        <v>49</v>
      </c>
      <c r="G204" s="224"/>
      <c r="H204" s="335" t="s">
        <v>1049</v>
      </c>
      <c r="I204" s="335"/>
      <c r="J204" s="335"/>
      <c r="K204" s="265"/>
    </row>
    <row r="205" spans="2:11" ht="15" customHeight="1">
      <c r="B205" s="244"/>
      <c r="C205" s="224"/>
      <c r="D205" s="224"/>
      <c r="E205" s="224"/>
      <c r="F205" s="243"/>
      <c r="G205" s="224"/>
      <c r="H205" s="224"/>
      <c r="I205" s="224"/>
      <c r="J205" s="224"/>
      <c r="K205" s="265"/>
    </row>
    <row r="206" spans="2:11" ht="15" customHeight="1">
      <c r="B206" s="244"/>
      <c r="C206" s="224" t="s">
        <v>990</v>
      </c>
      <c r="D206" s="224"/>
      <c r="E206" s="224"/>
      <c r="F206" s="243" t="s">
        <v>88</v>
      </c>
      <c r="G206" s="224"/>
      <c r="H206" s="335" t="s">
        <v>1050</v>
      </c>
      <c r="I206" s="335"/>
      <c r="J206" s="335"/>
      <c r="K206" s="265"/>
    </row>
    <row r="207" spans="2:11" ht="15" customHeight="1">
      <c r="B207" s="244"/>
      <c r="C207" s="250"/>
      <c r="D207" s="224"/>
      <c r="E207" s="224"/>
      <c r="F207" s="243" t="s">
        <v>888</v>
      </c>
      <c r="G207" s="224"/>
      <c r="H207" s="335" t="s">
        <v>889</v>
      </c>
      <c r="I207" s="335"/>
      <c r="J207" s="335"/>
      <c r="K207" s="265"/>
    </row>
    <row r="208" spans="2:11" ht="15" customHeight="1">
      <c r="B208" s="244"/>
      <c r="C208" s="224"/>
      <c r="D208" s="224"/>
      <c r="E208" s="224"/>
      <c r="F208" s="243" t="s">
        <v>886</v>
      </c>
      <c r="G208" s="224"/>
      <c r="H208" s="335" t="s">
        <v>1051</v>
      </c>
      <c r="I208" s="335"/>
      <c r="J208" s="335"/>
      <c r="K208" s="265"/>
    </row>
    <row r="209" spans="2:11" ht="15" customHeight="1">
      <c r="B209" s="282"/>
      <c r="C209" s="250"/>
      <c r="D209" s="250"/>
      <c r="E209" s="250"/>
      <c r="F209" s="243" t="s">
        <v>890</v>
      </c>
      <c r="G209" s="229"/>
      <c r="H209" s="336" t="s">
        <v>891</v>
      </c>
      <c r="I209" s="336"/>
      <c r="J209" s="336"/>
      <c r="K209" s="283"/>
    </row>
    <row r="210" spans="2:11" ht="15" customHeight="1">
      <c r="B210" s="282"/>
      <c r="C210" s="250"/>
      <c r="D210" s="250"/>
      <c r="E210" s="250"/>
      <c r="F210" s="243" t="s">
        <v>82</v>
      </c>
      <c r="G210" s="229"/>
      <c r="H210" s="336" t="s">
        <v>214</v>
      </c>
      <c r="I210" s="336"/>
      <c r="J210" s="336"/>
      <c r="K210" s="283"/>
    </row>
    <row r="211" spans="2:11" ht="15" customHeight="1">
      <c r="B211" s="282"/>
      <c r="C211" s="250"/>
      <c r="D211" s="250"/>
      <c r="E211" s="250"/>
      <c r="F211" s="284"/>
      <c r="G211" s="229"/>
      <c r="H211" s="285"/>
      <c r="I211" s="285"/>
      <c r="J211" s="285"/>
      <c r="K211" s="283"/>
    </row>
    <row r="212" spans="2:11" ht="15" customHeight="1">
      <c r="B212" s="282"/>
      <c r="C212" s="224" t="s">
        <v>1014</v>
      </c>
      <c r="D212" s="250"/>
      <c r="E212" s="250"/>
      <c r="F212" s="243">
        <v>1</v>
      </c>
      <c r="G212" s="229"/>
      <c r="H212" s="336" t="s">
        <v>1052</v>
      </c>
      <c r="I212" s="336"/>
      <c r="J212" s="336"/>
      <c r="K212" s="283"/>
    </row>
    <row r="213" spans="2:11" ht="15" customHeight="1">
      <c r="B213" s="282"/>
      <c r="C213" s="250"/>
      <c r="D213" s="250"/>
      <c r="E213" s="250"/>
      <c r="F213" s="243">
        <v>2</v>
      </c>
      <c r="G213" s="229"/>
      <c r="H213" s="336" t="s">
        <v>1053</v>
      </c>
      <c r="I213" s="336"/>
      <c r="J213" s="336"/>
      <c r="K213" s="283"/>
    </row>
    <row r="214" spans="2:11" ht="15" customHeight="1">
      <c r="B214" s="282"/>
      <c r="C214" s="250"/>
      <c r="D214" s="250"/>
      <c r="E214" s="250"/>
      <c r="F214" s="243">
        <v>3</v>
      </c>
      <c r="G214" s="229"/>
      <c r="H214" s="336" t="s">
        <v>1054</v>
      </c>
      <c r="I214" s="336"/>
      <c r="J214" s="336"/>
      <c r="K214" s="283"/>
    </row>
    <row r="215" spans="2:11" ht="15" customHeight="1">
      <c r="B215" s="282"/>
      <c r="C215" s="250"/>
      <c r="D215" s="250"/>
      <c r="E215" s="250"/>
      <c r="F215" s="243">
        <v>4</v>
      </c>
      <c r="G215" s="229"/>
      <c r="H215" s="336" t="s">
        <v>1055</v>
      </c>
      <c r="I215" s="336"/>
      <c r="J215" s="336"/>
      <c r="K215" s="283"/>
    </row>
    <row r="216" spans="2:11" ht="12.75" customHeight="1">
      <c r="B216" s="286"/>
      <c r="C216" s="287"/>
      <c r="D216" s="287"/>
      <c r="E216" s="287"/>
      <c r="F216" s="287"/>
      <c r="G216" s="287"/>
      <c r="H216" s="287"/>
      <c r="I216" s="287"/>
      <c r="J216" s="287"/>
      <c r="K216" s="288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000 - 000 - Ostatní a ved...</vt:lpstr>
      <vt:lpstr>110 - 110 - Provizorní ko...</vt:lpstr>
      <vt:lpstr>201 - 201 - Most ev.č. 07...</vt:lpstr>
      <vt:lpstr>Pokyny pro vyplnění</vt:lpstr>
      <vt:lpstr>'000 - 000 - Ostatní a ved...'!Názvy_tisku</vt:lpstr>
      <vt:lpstr>'110 - 110 - Provizorní ko...'!Názvy_tisku</vt:lpstr>
      <vt:lpstr>'201 - 201 - Most ev.č. 07...'!Názvy_tisku</vt:lpstr>
      <vt:lpstr>'Rekapitulace stavby'!Názvy_tisku</vt:lpstr>
      <vt:lpstr>'000 - 000 - Ostatní a ved...'!Oblast_tisku</vt:lpstr>
      <vt:lpstr>'110 - 110 - Provizorní ko...'!Oblast_tisku</vt:lpstr>
      <vt:lpstr>'201 - 201 - Most ev.č. 07...'!Oblast_tisku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KATKA\Katka</dc:creator>
  <cp:lastModifiedBy>Uživatel systému Windows</cp:lastModifiedBy>
  <dcterms:created xsi:type="dcterms:W3CDTF">2018-04-11T07:43:43Z</dcterms:created>
  <dcterms:modified xsi:type="dcterms:W3CDTF">2018-04-11T07:50:45Z</dcterms:modified>
</cp:coreProperties>
</file>